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\Home\Desktop\sentieo-files\"/>
    </mc:Choice>
  </mc:AlternateContent>
  <bookViews>
    <workbookView xWindow="0" yWindow="0" windowWidth="21600" windowHeight="9000" activeTab="1"/>
  </bookViews>
  <sheets>
    <sheet name="Source" sheetId="1" r:id="rId1"/>
    <sheet name="Mode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J47" i="2" s="1"/>
  <c r="H47" i="2"/>
  <c r="G47" i="2"/>
  <c r="D47" i="2"/>
  <c r="E47" i="2" s="1"/>
  <c r="C47" i="2"/>
  <c r="L59" i="2"/>
  <c r="M59" i="2" s="1"/>
  <c r="N59" i="2" s="1"/>
  <c r="O59" i="2" s="1"/>
  <c r="Q59" i="2" s="1"/>
  <c r="K59" i="2"/>
  <c r="J58" i="2"/>
  <c r="I58" i="2"/>
  <c r="H58" i="2"/>
  <c r="G58" i="2"/>
  <c r="E58" i="2"/>
  <c r="D58" i="2"/>
  <c r="C58" i="2"/>
  <c r="F58" i="2" s="1"/>
  <c r="B58" i="2"/>
  <c r="M57" i="2"/>
  <c r="L57" i="2"/>
  <c r="K57" i="2"/>
  <c r="F57" i="2"/>
  <c r="L56" i="2"/>
  <c r="M56" i="2" s="1"/>
  <c r="N56" i="2" s="1"/>
  <c r="O56" i="2" s="1"/>
  <c r="K56" i="2"/>
  <c r="F56" i="2"/>
  <c r="L55" i="2"/>
  <c r="K55" i="2"/>
  <c r="F55" i="2"/>
  <c r="G53" i="2"/>
  <c r="E53" i="2"/>
  <c r="D53" i="2"/>
  <c r="C53" i="2"/>
  <c r="F53" i="2" s="1"/>
  <c r="B53" i="2"/>
  <c r="M52" i="2"/>
  <c r="L52" i="2"/>
  <c r="K52" i="2"/>
  <c r="F52" i="2"/>
  <c r="L51" i="2"/>
  <c r="M51" i="2" s="1"/>
  <c r="N51" i="2" s="1"/>
  <c r="O51" i="2" s="1"/>
  <c r="K51" i="2"/>
  <c r="F51" i="2"/>
  <c r="H50" i="2"/>
  <c r="I50" i="2" s="1"/>
  <c r="F50" i="2"/>
  <c r="B48" i="2"/>
  <c r="B60" i="2" s="1"/>
  <c r="B63" i="2" s="1"/>
  <c r="F43" i="2"/>
  <c r="L42" i="2"/>
  <c r="M42" i="2" s="1"/>
  <c r="N42" i="2" s="1"/>
  <c r="O42" i="2" s="1"/>
  <c r="Q42" i="2" s="1"/>
  <c r="K42" i="2"/>
  <c r="J41" i="2"/>
  <c r="I41" i="2"/>
  <c r="H41" i="2"/>
  <c r="G41" i="2"/>
  <c r="L40" i="2"/>
  <c r="M40" i="2" s="1"/>
  <c r="N40" i="2" s="1"/>
  <c r="O40" i="2" s="1"/>
  <c r="Q40" i="2" s="1"/>
  <c r="K40" i="2"/>
  <c r="L39" i="2"/>
  <c r="M39" i="2" s="1"/>
  <c r="N39" i="2" s="1"/>
  <c r="J37" i="2"/>
  <c r="I37" i="2"/>
  <c r="H37" i="2"/>
  <c r="G37" i="2"/>
  <c r="L36" i="2"/>
  <c r="M36" i="2" s="1"/>
  <c r="N36" i="2" s="1"/>
  <c r="O36" i="2" s="1"/>
  <c r="Q36" i="2" s="1"/>
  <c r="R36" i="2" s="1"/>
  <c r="S36" i="2" s="1"/>
  <c r="T36" i="2" s="1"/>
  <c r="K36" i="2"/>
  <c r="L35" i="2"/>
  <c r="M35" i="2" s="1"/>
  <c r="N35" i="2" s="1"/>
  <c r="J33" i="2"/>
  <c r="I33" i="2"/>
  <c r="H33" i="2"/>
  <c r="G33" i="2"/>
  <c r="L32" i="2"/>
  <c r="M32" i="2" s="1"/>
  <c r="N32" i="2" s="1"/>
  <c r="O32" i="2" s="1"/>
  <c r="Q32" i="2" s="1"/>
  <c r="K32" i="2"/>
  <c r="L31" i="2"/>
  <c r="M31" i="2" s="1"/>
  <c r="N31" i="2" s="1"/>
  <c r="G29" i="2"/>
  <c r="H28" i="2"/>
  <c r="H29" i="2" s="1"/>
  <c r="L27" i="2"/>
  <c r="M27" i="2" s="1"/>
  <c r="J25" i="2"/>
  <c r="I25" i="2"/>
  <c r="H25" i="2"/>
  <c r="G25" i="2"/>
  <c r="L24" i="2"/>
  <c r="K24" i="2"/>
  <c r="L23" i="2"/>
  <c r="M23" i="2" s="1"/>
  <c r="J21" i="2"/>
  <c r="I21" i="2"/>
  <c r="H21" i="2"/>
  <c r="G21" i="2"/>
  <c r="L20" i="2"/>
  <c r="K20" i="2"/>
  <c r="L19" i="2"/>
  <c r="M19" i="2" s="1"/>
  <c r="J17" i="2"/>
  <c r="I17" i="2"/>
  <c r="H17" i="2"/>
  <c r="G17" i="2"/>
  <c r="L16" i="2"/>
  <c r="M16" i="2" s="1"/>
  <c r="N16" i="2" s="1"/>
  <c r="O16" i="2" s="1"/>
  <c r="Q16" i="2" s="1"/>
  <c r="K16" i="2"/>
  <c r="L15" i="2"/>
  <c r="L17" i="2" s="1"/>
  <c r="L12" i="2"/>
  <c r="M12" i="2" s="1"/>
  <c r="N12" i="2" s="1"/>
  <c r="O12" i="2" s="1"/>
  <c r="K12" i="2"/>
  <c r="F12" i="2" s="1"/>
  <c r="L11" i="2"/>
  <c r="M11" i="2" s="1"/>
  <c r="N11" i="2" s="1"/>
  <c r="O11" i="2" s="1"/>
  <c r="K11" i="2"/>
  <c r="M9" i="2"/>
  <c r="N9" i="2" s="1"/>
  <c r="O9" i="2" s="1"/>
  <c r="L9" i="2"/>
  <c r="K9" i="2"/>
  <c r="L8" i="2"/>
  <c r="M8" i="2" s="1"/>
  <c r="N8" i="2" s="1"/>
  <c r="O8" i="2" s="1"/>
  <c r="K8" i="2"/>
  <c r="H6" i="2"/>
  <c r="I6" i="2" s="1"/>
  <c r="J5" i="2"/>
  <c r="I5" i="2"/>
  <c r="H5" i="2"/>
  <c r="G5" i="2"/>
  <c r="G7" i="2" s="1"/>
  <c r="L4" i="2"/>
  <c r="M4" i="2" s="1"/>
  <c r="N4" i="2" s="1"/>
  <c r="O4" i="2" s="1"/>
  <c r="Q4" i="2" s="1"/>
  <c r="R4" i="2" s="1"/>
  <c r="S4" i="2" s="1"/>
  <c r="T4" i="2" s="1"/>
  <c r="M3" i="2"/>
  <c r="M5" i="2" s="1"/>
  <c r="L3" i="2"/>
  <c r="K3" i="2"/>
  <c r="G43" i="2" l="1"/>
  <c r="G44" i="2" s="1"/>
  <c r="I28" i="2"/>
  <c r="J28" i="2" s="1"/>
  <c r="K33" i="2"/>
  <c r="K31" i="2"/>
  <c r="K21" i="2"/>
  <c r="K19" i="2" s="1"/>
  <c r="K41" i="2"/>
  <c r="K39" i="2" s="1"/>
  <c r="P42" i="2"/>
  <c r="O35" i="2"/>
  <c r="O37" i="2" s="1"/>
  <c r="N37" i="2"/>
  <c r="P51" i="2"/>
  <c r="Q51" i="2"/>
  <c r="R51" i="2" s="1"/>
  <c r="S51" i="2" s="1"/>
  <c r="T51" i="2" s="1"/>
  <c r="U51" i="2" s="1"/>
  <c r="H53" i="2"/>
  <c r="H7" i="2"/>
  <c r="M15" i="2"/>
  <c r="N15" i="2" s="1"/>
  <c r="O15" i="2" s="1"/>
  <c r="H43" i="2"/>
  <c r="H44" i="2" s="1"/>
  <c r="M20" i="2"/>
  <c r="N20" i="2" s="1"/>
  <c r="O20" i="2" s="1"/>
  <c r="Q20" i="2" s="1"/>
  <c r="R20" i="2" s="1"/>
  <c r="L25" i="2"/>
  <c r="M24" i="2"/>
  <c r="N24" i="2" s="1"/>
  <c r="O24" i="2" s="1"/>
  <c r="Q24" i="2" s="1"/>
  <c r="K25" i="2"/>
  <c r="K23" i="2" s="1"/>
  <c r="L58" i="2"/>
  <c r="K58" i="2"/>
  <c r="P59" i="2"/>
  <c r="M55" i="2"/>
  <c r="M58" i="2" s="1"/>
  <c r="I7" i="2"/>
  <c r="J6" i="2"/>
  <c r="L6" i="2" s="1"/>
  <c r="M6" i="2" s="1"/>
  <c r="N6" i="2" s="1"/>
  <c r="O6" i="2" s="1"/>
  <c r="Q6" i="2" s="1"/>
  <c r="R6" i="2" s="1"/>
  <c r="S6" i="2" s="1"/>
  <c r="T6" i="2" s="1"/>
  <c r="P9" i="2"/>
  <c r="Q9" i="2"/>
  <c r="R9" i="2" s="1"/>
  <c r="S9" i="2" s="1"/>
  <c r="T9" i="2" s="1"/>
  <c r="U9" i="2" s="1"/>
  <c r="Q11" i="2"/>
  <c r="R11" i="2" s="1"/>
  <c r="S11" i="2" s="1"/>
  <c r="T11" i="2" s="1"/>
  <c r="U11" i="2" s="1"/>
  <c r="P11" i="2"/>
  <c r="M21" i="2"/>
  <c r="N19" i="2"/>
  <c r="R24" i="2"/>
  <c r="S24" i="2" s="1"/>
  <c r="T24" i="2" s="1"/>
  <c r="J7" i="2"/>
  <c r="K7" i="2" s="1"/>
  <c r="Q8" i="2"/>
  <c r="R8" i="2" s="1"/>
  <c r="S8" i="2" s="1"/>
  <c r="T8" i="2" s="1"/>
  <c r="U8" i="2" s="1"/>
  <c r="P8" i="2"/>
  <c r="Q12" i="2"/>
  <c r="R12" i="2" s="1"/>
  <c r="S12" i="2" s="1"/>
  <c r="T12" i="2" s="1"/>
  <c r="U12" i="2" s="1"/>
  <c r="P12" i="2"/>
  <c r="N17" i="2"/>
  <c r="R16" i="2"/>
  <c r="S16" i="2" s="1"/>
  <c r="T16" i="2" s="1"/>
  <c r="L5" i="2"/>
  <c r="L7" i="2" s="1"/>
  <c r="P16" i="2"/>
  <c r="G48" i="2"/>
  <c r="K17" i="2"/>
  <c r="K15" i="2" s="1"/>
  <c r="L21" i="2"/>
  <c r="N33" i="2"/>
  <c r="O31" i="2"/>
  <c r="R32" i="2"/>
  <c r="S32" i="2" s="1"/>
  <c r="T32" i="2" s="1"/>
  <c r="N41" i="2"/>
  <c r="O39" i="2"/>
  <c r="R40" i="2"/>
  <c r="S40" i="2" s="1"/>
  <c r="T40" i="2" s="1"/>
  <c r="J50" i="2"/>
  <c r="I53" i="2"/>
  <c r="K50" i="2"/>
  <c r="N3" i="2"/>
  <c r="K5" i="2"/>
  <c r="N23" i="2"/>
  <c r="P32" i="2"/>
  <c r="M33" i="2"/>
  <c r="U36" i="2"/>
  <c r="P40" i="2"/>
  <c r="M41" i="2"/>
  <c r="R42" i="2"/>
  <c r="S42" i="2" s="1"/>
  <c r="T42" i="2" s="1"/>
  <c r="N52" i="2"/>
  <c r="O52" i="2" s="1"/>
  <c r="Q52" i="2" s="1"/>
  <c r="P56" i="2"/>
  <c r="Q56" i="2"/>
  <c r="R56" i="2" s="1"/>
  <c r="S56" i="2" s="1"/>
  <c r="T56" i="2" s="1"/>
  <c r="U56" i="2" s="1"/>
  <c r="R59" i="2"/>
  <c r="S59" i="2" s="1"/>
  <c r="T59" i="2" s="1"/>
  <c r="N27" i="2"/>
  <c r="L33" i="2"/>
  <c r="M37" i="2"/>
  <c r="P36" i="2"/>
  <c r="K37" i="2"/>
  <c r="K35" i="2" s="1"/>
  <c r="L37" i="2"/>
  <c r="L41" i="2"/>
  <c r="C48" i="2"/>
  <c r="K47" i="2"/>
  <c r="L47" i="2"/>
  <c r="P57" i="2"/>
  <c r="N57" i="2"/>
  <c r="O57" i="2" s="1"/>
  <c r="Q57" i="2" s="1"/>
  <c r="I29" i="2" l="1"/>
  <c r="I43" i="2" s="1"/>
  <c r="I44" i="2" s="1"/>
  <c r="Q35" i="2"/>
  <c r="Q37" i="2" s="1"/>
  <c r="H48" i="2"/>
  <c r="S20" i="2"/>
  <c r="T20" i="2" s="1"/>
  <c r="M25" i="2"/>
  <c r="M17" i="2"/>
  <c r="H60" i="2"/>
  <c r="P24" i="2"/>
  <c r="P20" i="2"/>
  <c r="N55" i="2"/>
  <c r="N58" i="2" s="1"/>
  <c r="I48" i="2"/>
  <c r="I60" i="2" s="1"/>
  <c r="L28" i="2"/>
  <c r="J29" i="2"/>
  <c r="J43" i="2" s="1"/>
  <c r="J44" i="2" s="1"/>
  <c r="K28" i="2"/>
  <c r="O27" i="2"/>
  <c r="R52" i="2"/>
  <c r="S52" i="2" s="1"/>
  <c r="T52" i="2" s="1"/>
  <c r="O23" i="2"/>
  <c r="N25" i="2"/>
  <c r="K4" i="2"/>
  <c r="F5" i="2"/>
  <c r="J53" i="2"/>
  <c r="L50" i="2"/>
  <c r="O41" i="2"/>
  <c r="P41" i="2" s="1"/>
  <c r="P39" i="2" s="1"/>
  <c r="Q39" i="2"/>
  <c r="O33" i="2"/>
  <c r="P33" i="2" s="1"/>
  <c r="P31" i="2" s="1"/>
  <c r="Q31" i="2"/>
  <c r="O17" i="2"/>
  <c r="Q15" i="2"/>
  <c r="K6" i="2"/>
  <c r="R57" i="2"/>
  <c r="S57" i="2" s="1"/>
  <c r="T57" i="2" s="1"/>
  <c r="M47" i="2"/>
  <c r="N47" i="2" s="1"/>
  <c r="O47" i="2" s="1"/>
  <c r="Q47" i="2" s="1"/>
  <c r="D48" i="2"/>
  <c r="D60" i="2" s="1"/>
  <c r="D63" i="2" s="1"/>
  <c r="C60" i="2"/>
  <c r="C63" i="2" s="1"/>
  <c r="P37" i="2"/>
  <c r="P35" i="2" s="1"/>
  <c r="U59" i="2"/>
  <c r="P52" i="2"/>
  <c r="U42" i="2"/>
  <c r="R35" i="2"/>
  <c r="N5" i="2"/>
  <c r="N7" i="2" s="1"/>
  <c r="O3" i="2"/>
  <c r="K53" i="2"/>
  <c r="U40" i="2"/>
  <c r="U32" i="2"/>
  <c r="G60" i="2"/>
  <c r="U16" i="2"/>
  <c r="U24" i="2"/>
  <c r="O19" i="2"/>
  <c r="N21" i="2"/>
  <c r="M7" i="2"/>
  <c r="I63" i="2" l="1"/>
  <c r="I64" i="2" s="1"/>
  <c r="I61" i="2"/>
  <c r="H63" i="2"/>
  <c r="H64" i="2" s="1"/>
  <c r="H61" i="2"/>
  <c r="G63" i="2"/>
  <c r="G64" i="2" s="1"/>
  <c r="G61" i="2"/>
  <c r="U20" i="2"/>
  <c r="O55" i="2"/>
  <c r="S35" i="2"/>
  <c r="R37" i="2"/>
  <c r="R47" i="2"/>
  <c r="S47" i="2" s="1"/>
  <c r="T47" i="2" s="1"/>
  <c r="R15" i="2"/>
  <c r="Q17" i="2"/>
  <c r="O25" i="2"/>
  <c r="P25" i="2" s="1"/>
  <c r="P23" i="2" s="1"/>
  <c r="Q23" i="2"/>
  <c r="J48" i="2"/>
  <c r="J60" i="2" s="1"/>
  <c r="O21" i="2"/>
  <c r="P21" i="2" s="1"/>
  <c r="P19" i="2" s="1"/>
  <c r="Q19" i="2"/>
  <c r="O5" i="2"/>
  <c r="P3" i="2"/>
  <c r="Q3" i="2"/>
  <c r="K29" i="2"/>
  <c r="K27" i="2" s="1"/>
  <c r="E48" i="2"/>
  <c r="E60" i="2" s="1"/>
  <c r="E63" i="2" s="1"/>
  <c r="F47" i="2"/>
  <c r="P47" i="2"/>
  <c r="O58" i="2"/>
  <c r="P58" i="2" s="1"/>
  <c r="Q55" i="2"/>
  <c r="P55" i="2"/>
  <c r="U57" i="2"/>
  <c r="P17" i="2"/>
  <c r="P15" i="2" s="1"/>
  <c r="R31" i="2"/>
  <c r="Q33" i="2"/>
  <c r="R39" i="2"/>
  <c r="Q41" i="2"/>
  <c r="L53" i="2"/>
  <c r="M50" i="2"/>
  <c r="U52" i="2"/>
  <c r="Q27" i="2"/>
  <c r="L29" i="2"/>
  <c r="M28" i="2"/>
  <c r="K43" i="2"/>
  <c r="U47" i="2" l="1"/>
  <c r="J61" i="2"/>
  <c r="K44" i="2"/>
  <c r="K48" i="2"/>
  <c r="K60" i="2" s="1"/>
  <c r="J63" i="2"/>
  <c r="J64" i="2" s="1"/>
  <c r="F48" i="2"/>
  <c r="F60" i="2" s="1"/>
  <c r="F63" i="2" s="1"/>
  <c r="L43" i="2"/>
  <c r="L44" i="2" s="1"/>
  <c r="R27" i="2"/>
  <c r="N50" i="2"/>
  <c r="M53" i="2"/>
  <c r="R41" i="2"/>
  <c r="S39" i="2"/>
  <c r="R33" i="2"/>
  <c r="S31" i="2"/>
  <c r="S37" i="2"/>
  <c r="T35" i="2"/>
  <c r="T37" i="2" s="1"/>
  <c r="N28" i="2"/>
  <c r="M29" i="2"/>
  <c r="M43" i="2" s="1"/>
  <c r="M44" i="2" s="1"/>
  <c r="R55" i="2"/>
  <c r="Q58" i="2"/>
  <c r="Q5" i="2"/>
  <c r="Q7" i="2" s="1"/>
  <c r="R3" i="2"/>
  <c r="O7" i="2"/>
  <c r="P7" i="2" s="1"/>
  <c r="P5" i="2"/>
  <c r="P4" i="2" s="1"/>
  <c r="Q21" i="2"/>
  <c r="R19" i="2"/>
  <c r="Q25" i="2"/>
  <c r="R23" i="2"/>
  <c r="R17" i="2"/>
  <c r="S15" i="2"/>
  <c r="K61" i="2" l="1"/>
  <c r="U37" i="2"/>
  <c r="U35" i="2" s="1"/>
  <c r="K63" i="2"/>
  <c r="K64" i="2" s="1"/>
  <c r="T15" i="2"/>
  <c r="T17" i="2" s="1"/>
  <c r="S17" i="2"/>
  <c r="S23" i="2"/>
  <c r="R25" i="2"/>
  <c r="S19" i="2"/>
  <c r="R21" i="2"/>
  <c r="R5" i="2"/>
  <c r="R7" i="2" s="1"/>
  <c r="S3" i="2"/>
  <c r="R58" i="2"/>
  <c r="S55" i="2"/>
  <c r="O28" i="2"/>
  <c r="N29" i="2"/>
  <c r="N43" i="2" s="1"/>
  <c r="N44" i="2" s="1"/>
  <c r="S27" i="2"/>
  <c r="L48" i="2"/>
  <c r="P6" i="2"/>
  <c r="M48" i="2"/>
  <c r="M60" i="2" s="1"/>
  <c r="T31" i="2"/>
  <c r="T33" i="2" s="1"/>
  <c r="S33" i="2"/>
  <c r="T39" i="2"/>
  <c r="T41" i="2" s="1"/>
  <c r="S41" i="2"/>
  <c r="N53" i="2"/>
  <c r="O50" i="2"/>
  <c r="M63" i="2" l="1"/>
  <c r="M64" i="2" s="1"/>
  <c r="M61" i="2"/>
  <c r="U17" i="2"/>
  <c r="U15" i="2" s="1"/>
  <c r="U41" i="2"/>
  <c r="U39" i="2" s="1"/>
  <c r="U33" i="2"/>
  <c r="U31" i="2" s="1"/>
  <c r="O53" i="2"/>
  <c r="P53" i="2" s="1"/>
  <c r="Q50" i="2"/>
  <c r="P50" i="2"/>
  <c r="L60" i="2"/>
  <c r="Q28" i="2"/>
  <c r="O29" i="2"/>
  <c r="P28" i="2"/>
  <c r="S5" i="2"/>
  <c r="S7" i="2" s="1"/>
  <c r="T3" i="2"/>
  <c r="T27" i="2"/>
  <c r="N48" i="2"/>
  <c r="N60" i="2" s="1"/>
  <c r="T55" i="2"/>
  <c r="S58" i="2"/>
  <c r="S21" i="2"/>
  <c r="T19" i="2"/>
  <c r="T21" i="2" s="1"/>
  <c r="S25" i="2"/>
  <c r="T23" i="2"/>
  <c r="T25" i="2" s="1"/>
  <c r="N63" i="2" l="1"/>
  <c r="N64" i="2" s="1"/>
  <c r="N61" i="2"/>
  <c r="L63" i="2"/>
  <c r="L64" i="2" s="1"/>
  <c r="L61" i="2"/>
  <c r="U21" i="2"/>
  <c r="U19" i="2" s="1"/>
  <c r="T5" i="2"/>
  <c r="U3" i="2"/>
  <c r="R28" i="2"/>
  <c r="Q29" i="2"/>
  <c r="R50" i="2"/>
  <c r="Q53" i="2"/>
  <c r="U25" i="2"/>
  <c r="U23" i="2" s="1"/>
  <c r="T58" i="2"/>
  <c r="U58" i="2" s="1"/>
  <c r="U55" i="2"/>
  <c r="O43" i="2"/>
  <c r="O44" i="2" s="1"/>
  <c r="P29" i="2"/>
  <c r="P27" i="2" s="1"/>
  <c r="O48" i="2" l="1"/>
  <c r="P43" i="2"/>
  <c r="P44" i="2" s="1"/>
  <c r="R53" i="2"/>
  <c r="S50" i="2"/>
  <c r="Q43" i="2"/>
  <c r="Q44" i="2" s="1"/>
  <c r="S28" i="2"/>
  <c r="R29" i="2"/>
  <c r="R43" i="2" s="1"/>
  <c r="R44" i="2" s="1"/>
  <c r="T7" i="2"/>
  <c r="U7" i="2" s="1"/>
  <c r="U6" i="2" s="1"/>
  <c r="U5" i="2"/>
  <c r="U4" i="2" s="1"/>
  <c r="T28" i="2" l="1"/>
  <c r="T29" i="2" s="1"/>
  <c r="T43" i="2" s="1"/>
  <c r="T44" i="2" s="1"/>
  <c r="S29" i="2"/>
  <c r="O60" i="2"/>
  <c r="P48" i="2"/>
  <c r="P60" i="2" s="1"/>
  <c r="U28" i="2"/>
  <c r="R48" i="2"/>
  <c r="R60" i="2" s="1"/>
  <c r="Q48" i="2"/>
  <c r="T50" i="2"/>
  <c r="T53" i="2" s="1"/>
  <c r="S53" i="2"/>
  <c r="U50" i="2"/>
  <c r="R63" i="2" l="1"/>
  <c r="R64" i="2" s="1"/>
  <c r="R61" i="2"/>
  <c r="P63" i="2"/>
  <c r="P64" i="2" s="1"/>
  <c r="P61" i="2"/>
  <c r="O63" i="2"/>
  <c r="O64" i="2" s="1"/>
  <c r="O61" i="2"/>
  <c r="U53" i="2"/>
  <c r="S43" i="2"/>
  <c r="S44" i="2" s="1"/>
  <c r="U29" i="2"/>
  <c r="U27" i="2" s="1"/>
  <c r="Q60" i="2"/>
  <c r="T48" i="2"/>
  <c r="T60" i="2" s="1"/>
  <c r="Q63" i="2" l="1"/>
  <c r="Q64" i="2" s="1"/>
  <c r="Q61" i="2"/>
  <c r="T63" i="2"/>
  <c r="T64" i="2" s="1"/>
  <c r="T61" i="2"/>
  <c r="S48" i="2"/>
  <c r="U43" i="2"/>
  <c r="U44" i="2" s="1"/>
  <c r="S60" i="2" l="1"/>
  <c r="U48" i="2"/>
  <c r="U60" i="2" s="1"/>
  <c r="U63" i="2" l="1"/>
  <c r="U64" i="2" s="1"/>
  <c r="U61" i="2"/>
  <c r="S63" i="2"/>
  <c r="S64" i="2" s="1"/>
  <c r="S61" i="2"/>
</calcChain>
</file>

<file path=xl/sharedStrings.xml><?xml version="1.0" encoding="utf-8"?>
<sst xmlns="http://schemas.openxmlformats.org/spreadsheetml/2006/main" count="106" uniqueCount="104">
  <si>
    <t>sources</t>
  </si>
  <si>
    <t>http://wallaroomedia.com/snapchat-advertising-cost/</t>
  </si>
  <si>
    <t>1Q16</t>
  </si>
  <si>
    <t>2Q16</t>
  </si>
  <si>
    <t>3Q16</t>
  </si>
  <si>
    <t>4Q16</t>
  </si>
  <si>
    <t>FY16</t>
  </si>
  <si>
    <t>1Q17</t>
  </si>
  <si>
    <t>2Q17</t>
  </si>
  <si>
    <t>3Q17</t>
  </si>
  <si>
    <t>4Q17</t>
  </si>
  <si>
    <t>FY17</t>
  </si>
  <si>
    <t>1Q18</t>
  </si>
  <si>
    <t>2Q18</t>
  </si>
  <si>
    <t>3Q18</t>
  </si>
  <si>
    <t>4Q18</t>
  </si>
  <si>
    <t>FY18</t>
  </si>
  <si>
    <t>Revenue Drivers</t>
  </si>
  <si>
    <t xml:space="preserve">        Discover buys per quarter</t>
  </si>
  <si>
    <t>Sentieo Snapchat Model ($ in millions)</t>
  </si>
  <si>
    <t xml:space="preserve">    Discover</t>
  </si>
  <si>
    <t xml:space="preserve">        Discover Revenue ($m)</t>
  </si>
  <si>
    <t xml:space="preserve">        Avg. Lenses rate per day ($m)</t>
  </si>
  <si>
    <t xml:space="preserve">        Avg. Discover rate per day ($m)</t>
  </si>
  <si>
    <t xml:space="preserve">        Lenses buys per quarter</t>
  </si>
  <si>
    <t xml:space="preserve">        Lenses Revenue ($m)</t>
  </si>
  <si>
    <t xml:space="preserve">    Sponsored Lenses</t>
  </si>
  <si>
    <t xml:space="preserve">        Avg. Geofilter rate per day ($m)</t>
  </si>
  <si>
    <t xml:space="preserve">        Geofilter buys per quarter</t>
  </si>
  <si>
    <t xml:space="preserve">        Avg. Ads rate per day ($m)</t>
  </si>
  <si>
    <t xml:space="preserve">        Ads buys per quarter</t>
  </si>
  <si>
    <t xml:space="preserve">        Ads Revenue ($m)</t>
  </si>
  <si>
    <t xml:space="preserve">        National Geofilter Revenue ($m)</t>
  </si>
  <si>
    <t xml:space="preserve">        Avg. Geofilter rate per day ($)</t>
  </si>
  <si>
    <t xml:space="preserve">        Geofilter buys per quarter (m)</t>
  </si>
  <si>
    <t>Model increment assumption</t>
  </si>
  <si>
    <t>Total Revenue ($m)</t>
  </si>
  <si>
    <t xml:space="preserve">    Spectacles</t>
  </si>
  <si>
    <t xml:space="preserve">        Spectacles price</t>
  </si>
  <si>
    <t xml:space="preserve">        Spectacles Unit Sales per quarter (millions)</t>
  </si>
  <si>
    <t>Misc Uncategorized Revenue ($m)</t>
  </si>
  <si>
    <t>http://www.adweek.com/news/technology/snapchat-launches-colossal-expansion-its-advertising-ushering-new-era-app-171924</t>
  </si>
  <si>
    <t xml:space="preserve">    Snapchat Partners: Snap Ads</t>
  </si>
  <si>
    <t xml:space="preserve">        CPMs</t>
  </si>
  <si>
    <t xml:space="preserve">        Ads Impressions per quarter (m)</t>
  </si>
  <si>
    <t xml:space="preserve">    Snapchat Partners: Ads Partners</t>
  </si>
  <si>
    <t xml:space="preserve">        Snap Ads Revenue ($m)</t>
  </si>
  <si>
    <t xml:space="preserve">        Ads Partners Revenue ($m)</t>
  </si>
  <si>
    <t xml:space="preserve">        Video views per day (b)</t>
  </si>
  <si>
    <t xml:space="preserve">        Headcount</t>
  </si>
  <si>
    <t xml:space="preserve">        HR Costs ($m)</t>
  </si>
  <si>
    <t xml:space="preserve">    Engagement Numbers</t>
  </si>
  <si>
    <t xml:space="preserve">    US MAUs (m)</t>
  </si>
  <si>
    <t xml:space="preserve">        US MAU/DAU (%)</t>
  </si>
  <si>
    <t xml:space="preserve">        US DAUs (m)</t>
  </si>
  <si>
    <t xml:space="preserve">        Population Penetration (%)</t>
  </si>
  <si>
    <t xml:space="preserve">    US Population</t>
  </si>
  <si>
    <t>none</t>
  </si>
  <si>
    <t xml:space="preserve">    Total MAUs</t>
  </si>
  <si>
    <t xml:space="preserve">    Total DAUs</t>
  </si>
  <si>
    <t xml:space="preserve">        Geofilter views per day (b)</t>
  </si>
  <si>
    <t>App Drivers (Revenue Sanity check)</t>
  </si>
  <si>
    <t>https://www.snapchat.com/ads</t>
  </si>
  <si>
    <t xml:space="preserve">    Sponsored Geofilters: National</t>
  </si>
  <si>
    <t xml:space="preserve">    Sponsored Geofilters: On-demand</t>
  </si>
  <si>
    <t xml:space="preserve">        On-demand Geofilter Revenue ($m)</t>
  </si>
  <si>
    <t>costs</t>
  </si>
  <si>
    <t>engagement</t>
  </si>
  <si>
    <t>https://techcrunch.com/2016/06/13/snapchat-ads/</t>
  </si>
  <si>
    <t>revenue</t>
  </si>
  <si>
    <t>1Q15</t>
  </si>
  <si>
    <t>2Q15</t>
  </si>
  <si>
    <t>3Q15</t>
  </si>
  <si>
    <t>4Q15</t>
  </si>
  <si>
    <t>FY15</t>
  </si>
  <si>
    <t>http://www.wsj.com/articles/some-advertisers-struggle-to-create-snapchat-ads-1477994401</t>
  </si>
  <si>
    <t>marketing awareness https://blog.hootsuite.com/social-media-advertising/</t>
  </si>
  <si>
    <t>https://www.emarketer.com/Article/US-Snapchat-Users-Will-Increase-by-Double-Digit-Percentages-This-Year-Next/1014378</t>
  </si>
  <si>
    <t>http://expandedramblings.com/index.php/snapchat-statistics/</t>
  </si>
  <si>
    <t>http://www.smartinsights.com/social-media-marketing/social-media-strategy/new-global-social-media-research/</t>
  </si>
  <si>
    <t>https://www.statista.com/search/?q=Snapchat</t>
  </si>
  <si>
    <t xml:space="preserve">        Executive Comp ($m)</t>
  </si>
  <si>
    <t>https://www.glassdoor.co.in/Salary/Snapchat-Salaries-E671946.htm?countryRedirect=true</t>
  </si>
  <si>
    <t xml:space="preserve">        Avg. Salary per year ($'000)</t>
  </si>
  <si>
    <t>https://en.wikipedia.org/wiki/Timeline_of_Snapchat</t>
  </si>
  <si>
    <t>https://www.theinformation.com/the-people-who-matter-at-snap</t>
  </si>
  <si>
    <t>https://www.theinformation.com/how-tech-firms-stack-up-on-pay</t>
  </si>
  <si>
    <t xml:space="preserve">        Gross Profit Margin</t>
  </si>
  <si>
    <t xml:space="preserve">        IT Costs ($m)</t>
  </si>
  <si>
    <t xml:space="preserve">    IT: Traffic and Servers</t>
  </si>
  <si>
    <t xml:space="preserve">    Humans (Engineering and Sales)</t>
  </si>
  <si>
    <t xml:space="preserve">    G&amp;A (incl. Real Estate)</t>
  </si>
  <si>
    <t xml:space="preserve">        Rent p.s.f  ($ per month)</t>
  </si>
  <si>
    <t xml:space="preserve">        Misc G&amp;A ($m)</t>
  </si>
  <si>
    <t xml:space="preserve">        G&amp;A Costs ($m)</t>
  </si>
  <si>
    <t xml:space="preserve">        Square Feet ('000s)</t>
  </si>
  <si>
    <t>http://la.curbed.com/2016/6/20/11978396/Snapchat-rent-rare-housing-workers-Venice</t>
  </si>
  <si>
    <t>http://la.curbed.com/2015/3/31/9975230/snapchat-venice-leases</t>
  </si>
  <si>
    <t>Misc Uncategorized Costs ($m)</t>
  </si>
  <si>
    <t>Estimated Total Costs ($m)</t>
  </si>
  <si>
    <t>Snap Inc. Estimated EBITDA ($m)</t>
  </si>
  <si>
    <t>Cost Drivers (all estimates)</t>
  </si>
  <si>
    <t xml:space="preserve">    YoY Growth</t>
  </si>
  <si>
    <t xml:space="preserve">   EBITDA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</si>
</sst>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3" borderId="0" xfId="0" applyFill="1"/>
    <xf numFmtId="0" fontId="2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0" borderId="2" xfId="0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5" fillId="3" borderId="0" xfId="0" applyFont="1" applyFill="1" applyBorder="1"/>
    <xf numFmtId="2" fontId="5" fillId="3" borderId="0" xfId="0" applyNumberFormat="1" applyFont="1" applyFill="1" applyBorder="1"/>
    <xf numFmtId="2" fontId="0" fillId="3" borderId="2" xfId="0" applyNumberFormat="1" applyFill="1" applyBorder="1"/>
    <xf numFmtId="2" fontId="5" fillId="2" borderId="0" xfId="0" applyNumberFormat="1" applyFont="1" applyFill="1" applyBorder="1"/>
    <xf numFmtId="2" fontId="6" fillId="2" borderId="0" xfId="0" applyNumberFormat="1" applyFont="1" applyFill="1" applyBorder="1"/>
    <xf numFmtId="2" fontId="6" fillId="3" borderId="2" xfId="0" applyNumberFormat="1" applyFont="1" applyFill="1" applyBorder="1"/>
    <xf numFmtId="0" fontId="6" fillId="3" borderId="2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3" fillId="0" borderId="0" xfId="0" applyFont="1"/>
    <xf numFmtId="0" fontId="5" fillId="2" borderId="0" xfId="0" applyFont="1" applyFill="1"/>
    <xf numFmtId="165" fontId="6" fillId="2" borderId="0" xfId="0" applyNumberFormat="1" applyFont="1" applyFill="1" applyBorder="1"/>
    <xf numFmtId="1" fontId="6" fillId="2" borderId="0" xfId="0" applyNumberFormat="1" applyFont="1" applyFill="1" applyBorder="1"/>
    <xf numFmtId="9" fontId="5" fillId="3" borderId="0" xfId="0" applyNumberFormat="1" applyFont="1" applyFill="1" applyBorder="1"/>
    <xf numFmtId="1" fontId="5" fillId="3" borderId="0" xfId="0" applyNumberFormat="1" applyFont="1" applyFill="1" applyBorder="1"/>
    <xf numFmtId="165" fontId="6" fillId="3" borderId="2" xfId="0" applyNumberFormat="1" applyFont="1" applyFill="1" applyBorder="1"/>
    <xf numFmtId="1" fontId="0" fillId="3" borderId="2" xfId="0" applyNumberFormat="1" applyFill="1" applyBorder="1"/>
    <xf numFmtId="1" fontId="6" fillId="3" borderId="2" xfId="0" applyNumberFormat="1" applyFont="1" applyFill="1" applyBorder="1"/>
    <xf numFmtId="9" fontId="5" fillId="2" borderId="0" xfId="0" applyNumberFormat="1" applyFont="1" applyFill="1"/>
    <xf numFmtId="9" fontId="0" fillId="3" borderId="2" xfId="1" applyFont="1" applyFill="1" applyBorder="1"/>
    <xf numFmtId="9" fontId="6" fillId="2" borderId="0" xfId="1" applyFon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" fontId="6" fillId="3" borderId="7" xfId="0" applyNumberFormat="1" applyFont="1" applyFill="1" applyBorder="1"/>
    <xf numFmtId="1" fontId="6" fillId="3" borderId="0" xfId="0" applyNumberFormat="1" applyFont="1" applyFill="1" applyBorder="1"/>
    <xf numFmtId="0" fontId="3" fillId="3" borderId="0" xfId="0" applyFont="1" applyFill="1" applyAlignment="1">
      <alignment horizontal="left"/>
    </xf>
    <xf numFmtId="0" fontId="3" fillId="3" borderId="3" xfId="0" applyFont="1" applyFill="1" applyBorder="1" applyAlignment="1">
      <alignment horizontal="left"/>
    </xf>
    <xf numFmtId="1" fontId="5" fillId="3" borderId="5" xfId="0" applyNumberFormat="1" applyFont="1" applyFill="1" applyBorder="1"/>
    <xf numFmtId="1" fontId="0" fillId="3" borderId="6" xfId="0" applyNumberFormat="1" applyFill="1" applyBorder="1"/>
    <xf numFmtId="1" fontId="6" fillId="2" borderId="5" xfId="0" applyNumberFormat="1" applyFont="1" applyFill="1" applyBorder="1"/>
    <xf numFmtId="0" fontId="3" fillId="3" borderId="9" xfId="0" applyFont="1" applyFill="1" applyBorder="1" applyAlignment="1">
      <alignment horizontal="left"/>
    </xf>
    <xf numFmtId="2" fontId="0" fillId="3" borderId="7" xfId="0" applyNumberFormat="1" applyFill="1" applyBorder="1"/>
    <xf numFmtId="2" fontId="0" fillId="3" borderId="8" xfId="0" applyNumberFormat="1" applyFill="1" applyBorder="1"/>
    <xf numFmtId="166" fontId="5" fillId="3" borderId="0" xfId="0" applyNumberFormat="1" applyFont="1" applyFill="1" applyBorder="1"/>
    <xf numFmtId="1" fontId="7" fillId="3" borderId="9" xfId="0" applyNumberFormat="1" applyFont="1" applyFill="1" applyBorder="1"/>
    <xf numFmtId="1" fontId="7" fillId="3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1" fontId="7" fillId="3" borderId="7" xfId="0" applyNumberFormat="1" applyFont="1" applyFill="1" applyBorder="1"/>
    <xf numFmtId="1" fontId="7" fillId="3" borderId="8" xfId="0" applyNumberFormat="1" applyFont="1" applyFill="1" applyBorder="1"/>
    <xf numFmtId="0" fontId="8" fillId="3" borderId="9" xfId="0" applyFont="1" applyFill="1" applyBorder="1"/>
    <xf numFmtId="0" fontId="3" fillId="3" borderId="10" xfId="0" applyFont="1" applyFill="1" applyBorder="1"/>
    <xf numFmtId="1" fontId="3" fillId="3" borderId="9" xfId="0" applyNumberFormat="1" applyFont="1" applyFill="1" applyBorder="1"/>
    <xf numFmtId="1" fontId="3" fillId="3" borderId="10" xfId="0" applyNumberFormat="1" applyFont="1" applyFill="1" applyBorder="1"/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2" xfId="0" applyFont="1" applyFill="1" applyBorder="1"/>
    <xf numFmtId="9" fontId="9" fillId="3" borderId="0" xfId="1" applyFont="1" applyFill="1" applyBorder="1"/>
    <xf numFmtId="9" fontId="9" fillId="3" borderId="2" xfId="1" applyFont="1" applyFill="1" applyBorder="1"/>
    <xf numFmtId="166" fontId="5" fillId="2" borderId="0" xfId="0" applyNumberFormat="1" applyFont="1" applyFill="1"/>
    <xf numFmtId="166" fontId="0" fillId="3" borderId="2" xfId="1" applyNumberFormat="1" applyFont="1" applyFill="1" applyBorder="1"/>
    <xf numFmtId="166" fontId="6" fillId="2" borderId="0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D24" sqref="D24"/>
    </sheetView>
  </sheetViews>
  <sheetFormatPr defaultRowHeight="15" x14ac:dyDescent="0.25"/>
  <sheetData>
    <row r="2" spans="1:2" x14ac:dyDescent="0.25">
      <c r="B2" t="s">
        <v>0</v>
      </c>
    </row>
    <row r="3" spans="1:2" x14ac:dyDescent="0.25">
      <c r="A3" t="s">
        <v>69</v>
      </c>
      <c r="B3" t="s">
        <v>1</v>
      </c>
    </row>
    <row r="4" spans="1:2" x14ac:dyDescent="0.25">
      <c r="B4" t="s">
        <v>41</v>
      </c>
    </row>
    <row r="5" spans="1:2" x14ac:dyDescent="0.25">
      <c r="B5" t="s">
        <v>68</v>
      </c>
    </row>
    <row r="6" spans="1:2" x14ac:dyDescent="0.25">
      <c r="B6" t="s">
        <v>75</v>
      </c>
    </row>
    <row r="7" spans="1:2" x14ac:dyDescent="0.25">
      <c r="B7" t="s">
        <v>76</v>
      </c>
    </row>
    <row r="12" spans="1:2" x14ac:dyDescent="0.25">
      <c r="A12" t="s">
        <v>67</v>
      </c>
      <c r="B12" t="s">
        <v>62</v>
      </c>
    </row>
    <row r="13" spans="1:2" x14ac:dyDescent="0.25">
      <c r="B13" t="s">
        <v>68</v>
      </c>
    </row>
    <row r="14" spans="1:2" x14ac:dyDescent="0.25">
      <c r="B14" t="s">
        <v>77</v>
      </c>
    </row>
    <row r="15" spans="1:2" x14ac:dyDescent="0.25">
      <c r="B15" t="s">
        <v>78</v>
      </c>
    </row>
    <row r="16" spans="1:2" x14ac:dyDescent="0.25">
      <c r="B16" t="s">
        <v>79</v>
      </c>
    </row>
    <row r="17" spans="1:2" x14ac:dyDescent="0.25">
      <c r="B17" t="s">
        <v>80</v>
      </c>
    </row>
    <row r="18" spans="1:2" x14ac:dyDescent="0.25">
      <c r="B18" t="s">
        <v>84</v>
      </c>
    </row>
    <row r="19" spans="1:2" x14ac:dyDescent="0.25">
      <c r="A19" t="s">
        <v>66</v>
      </c>
      <c r="B19" t="s">
        <v>82</v>
      </c>
    </row>
    <row r="20" spans="1:2" x14ac:dyDescent="0.25">
      <c r="B20" t="s">
        <v>85</v>
      </c>
    </row>
    <row r="21" spans="1:2" x14ac:dyDescent="0.25">
      <c r="B21" t="s">
        <v>86</v>
      </c>
    </row>
    <row r="22" spans="1:2" x14ac:dyDescent="0.25">
      <c r="B22" t="s">
        <v>96</v>
      </c>
    </row>
    <row r="23" spans="1:2" x14ac:dyDescent="0.25">
      <c r="B23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="70" zoomScaleNormal="70" workbookViewId="0">
      <selection activeCell="M47" sqref="M47"/>
    </sheetView>
  </sheetViews>
  <sheetFormatPr defaultRowHeight="15" outlineLevelRow="2" outlineLevelCol="1" x14ac:dyDescent="0.25"/>
  <cols>
    <col min="1" max="1" width="42.5" style="5" customWidth="1"/>
    <col min="2" max="5" width="9" customWidth="1" outlineLevel="1"/>
    <col min="6" max="6" width="9" style="8"/>
    <col min="7" max="10" width="9" customWidth="1" outlineLevel="1"/>
    <col min="11" max="11" width="9" style="8"/>
    <col min="12" max="15" width="9" customWidth="1" outlineLevel="1"/>
    <col min="16" max="16" width="9" style="8"/>
    <col min="17" max="20" width="9" customWidth="1" outlineLevel="1"/>
    <col min="21" max="21" width="9" style="8"/>
  </cols>
  <sheetData>
    <row r="1" spans="1:23" x14ac:dyDescent="0.25">
      <c r="A1" s="3" t="s">
        <v>19</v>
      </c>
      <c r="B1" s="2" t="s">
        <v>70</v>
      </c>
      <c r="C1" s="2" t="s">
        <v>71</v>
      </c>
      <c r="D1" s="2" t="s">
        <v>72</v>
      </c>
      <c r="E1" s="2" t="s">
        <v>73</v>
      </c>
      <c r="F1" s="6" t="s">
        <v>74</v>
      </c>
      <c r="G1" s="2" t="s">
        <v>2</v>
      </c>
      <c r="H1" s="2" t="s">
        <v>3</v>
      </c>
      <c r="I1" s="2" t="s">
        <v>4</v>
      </c>
      <c r="J1" s="2" t="s">
        <v>5</v>
      </c>
      <c r="K1" s="6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6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6" t="s">
        <v>16</v>
      </c>
      <c r="W1" s="27" t="s">
        <v>35</v>
      </c>
    </row>
    <row r="2" spans="1:23" x14ac:dyDescent="0.25">
      <c r="A2" s="44" t="s">
        <v>61</v>
      </c>
      <c r="B2" s="9"/>
      <c r="C2" s="9"/>
      <c r="D2" s="9"/>
      <c r="E2" s="9"/>
      <c r="F2" s="10"/>
      <c r="G2" s="9"/>
      <c r="H2" s="9"/>
      <c r="I2" s="9"/>
      <c r="J2" s="9"/>
      <c r="K2" s="10"/>
      <c r="L2" s="9"/>
      <c r="M2" s="9"/>
      <c r="N2" s="9"/>
      <c r="O2" s="9"/>
      <c r="P2" s="10"/>
      <c r="Q2" s="9"/>
      <c r="R2" s="9"/>
      <c r="S2" s="9"/>
      <c r="T2" s="9"/>
      <c r="U2" s="10"/>
    </row>
    <row r="3" spans="1:23" x14ac:dyDescent="0.25">
      <c r="A3" s="11" t="s">
        <v>56</v>
      </c>
      <c r="B3" s="32"/>
      <c r="C3" s="32"/>
      <c r="D3" s="32"/>
      <c r="E3" s="32"/>
      <c r="F3" s="34"/>
      <c r="G3" s="32">
        <v>322</v>
      </c>
      <c r="H3" s="32">
        <v>323</v>
      </c>
      <c r="I3" s="32">
        <v>324</v>
      </c>
      <c r="J3" s="32">
        <v>324</v>
      </c>
      <c r="K3" s="34">
        <f>J3</f>
        <v>324</v>
      </c>
      <c r="L3" s="30">
        <f>J3+$W3</f>
        <v>324.5</v>
      </c>
      <c r="M3" s="30">
        <f>L3+$W3</f>
        <v>325</v>
      </c>
      <c r="N3" s="30">
        <f>M3+$W3</f>
        <v>325.5</v>
      </c>
      <c r="O3" s="30">
        <f>N3+$W3</f>
        <v>326</v>
      </c>
      <c r="P3" s="34">
        <f>O3</f>
        <v>326</v>
      </c>
      <c r="Q3" s="30">
        <f>O3+$W3</f>
        <v>326.5</v>
      </c>
      <c r="R3" s="30">
        <f>Q3+$W3</f>
        <v>327</v>
      </c>
      <c r="S3" s="30">
        <f>R3+$W3</f>
        <v>327.5</v>
      </c>
      <c r="T3" s="30">
        <f>S3+$W3</f>
        <v>328</v>
      </c>
      <c r="U3" s="34">
        <f>T3</f>
        <v>328</v>
      </c>
      <c r="W3" s="20">
        <v>0.5</v>
      </c>
    </row>
    <row r="4" spans="1:23" x14ac:dyDescent="0.25">
      <c r="A4" s="11" t="s">
        <v>55</v>
      </c>
      <c r="B4" s="31"/>
      <c r="C4" s="31"/>
      <c r="D4" s="31"/>
      <c r="E4" s="31"/>
      <c r="F4" s="37"/>
      <c r="G4" s="31">
        <v>0.26</v>
      </c>
      <c r="H4" s="31">
        <v>0.26</v>
      </c>
      <c r="I4" s="31">
        <v>0.27</v>
      </c>
      <c r="J4" s="31">
        <v>0.27</v>
      </c>
      <c r="K4" s="37">
        <f>K5/K3</f>
        <v>0.27</v>
      </c>
      <c r="L4" s="38">
        <f>J4+$W4</f>
        <v>0.28000000000000003</v>
      </c>
      <c r="M4" s="38">
        <f>L4+$W4</f>
        <v>0.29000000000000004</v>
      </c>
      <c r="N4" s="38">
        <f>M4+$W4</f>
        <v>0.30000000000000004</v>
      </c>
      <c r="O4" s="38">
        <f>N4+$W4</f>
        <v>0.31000000000000005</v>
      </c>
      <c r="P4" s="37">
        <f>P5/P3</f>
        <v>0.31000000000000005</v>
      </c>
      <c r="Q4" s="38">
        <f>O4+$W4</f>
        <v>0.32000000000000006</v>
      </c>
      <c r="R4" s="38">
        <f>Q4+$W4</f>
        <v>0.33000000000000007</v>
      </c>
      <c r="S4" s="38">
        <f>R4+$W4</f>
        <v>0.34000000000000008</v>
      </c>
      <c r="T4" s="38">
        <f>S4+$W4</f>
        <v>0.35000000000000009</v>
      </c>
      <c r="U4" s="37">
        <f>U5/U3</f>
        <v>0.35000000000000009</v>
      </c>
      <c r="W4" s="36">
        <v>0.01</v>
      </c>
    </row>
    <row r="5" spans="1:23" x14ac:dyDescent="0.25">
      <c r="A5" s="11" t="s">
        <v>52</v>
      </c>
      <c r="B5" s="42"/>
      <c r="C5" s="42"/>
      <c r="D5" s="42"/>
      <c r="E5" s="42"/>
      <c r="F5" s="34">
        <f>K5/1.27</f>
        <v>68.881889763779526</v>
      </c>
      <c r="G5" s="42">
        <f>G3*G4</f>
        <v>83.72</v>
      </c>
      <c r="H5" s="42">
        <f>H3*H4</f>
        <v>83.98</v>
      </c>
      <c r="I5" s="42">
        <f>I3*I4</f>
        <v>87.48</v>
      </c>
      <c r="J5" s="42">
        <f>J3*J4</f>
        <v>87.48</v>
      </c>
      <c r="K5" s="34">
        <f>J5</f>
        <v>87.48</v>
      </c>
      <c r="L5" s="30">
        <f>L3*L4</f>
        <v>90.860000000000014</v>
      </c>
      <c r="M5" s="30">
        <f>M3*M4</f>
        <v>94.250000000000014</v>
      </c>
      <c r="N5" s="30">
        <f>N3*N4</f>
        <v>97.65000000000002</v>
      </c>
      <c r="O5" s="30">
        <f>O3*O4</f>
        <v>101.06000000000002</v>
      </c>
      <c r="P5" s="34">
        <f>O5</f>
        <v>101.06000000000002</v>
      </c>
      <c r="Q5" s="30">
        <f>Q3*Q4</f>
        <v>104.48000000000002</v>
      </c>
      <c r="R5" s="30">
        <f>R3*R4</f>
        <v>107.91000000000003</v>
      </c>
      <c r="S5" s="30">
        <f>S3*S4</f>
        <v>111.35000000000002</v>
      </c>
      <c r="T5" s="30">
        <f>T3*T4</f>
        <v>114.80000000000003</v>
      </c>
      <c r="U5" s="34">
        <f>T5</f>
        <v>114.80000000000003</v>
      </c>
      <c r="W5" s="20" t="s">
        <v>57</v>
      </c>
    </row>
    <row r="6" spans="1:23" x14ac:dyDescent="0.25">
      <c r="A6" s="11" t="s">
        <v>53</v>
      </c>
      <c r="B6" s="31"/>
      <c r="C6" s="31"/>
      <c r="D6" s="31"/>
      <c r="E6" s="31"/>
      <c r="F6" s="37"/>
      <c r="G6" s="31">
        <v>0.6</v>
      </c>
      <c r="H6" s="31">
        <f>G6</f>
        <v>0.6</v>
      </c>
      <c r="I6" s="31">
        <f>H6</f>
        <v>0.6</v>
      </c>
      <c r="J6" s="31">
        <f>I6</f>
        <v>0.6</v>
      </c>
      <c r="K6" s="37">
        <f>K7/K5</f>
        <v>0.6</v>
      </c>
      <c r="L6" s="38">
        <f>J6+$W6</f>
        <v>0.6</v>
      </c>
      <c r="M6" s="38">
        <f>L6+$W6</f>
        <v>0.6</v>
      </c>
      <c r="N6" s="38">
        <f>M6+$W6</f>
        <v>0.6</v>
      </c>
      <c r="O6" s="38">
        <f>N6+$W6</f>
        <v>0.6</v>
      </c>
      <c r="P6" s="37">
        <f>P7/P5</f>
        <v>0.6</v>
      </c>
      <c r="Q6" s="38">
        <f>O6+$W6</f>
        <v>0.6</v>
      </c>
      <c r="R6" s="38">
        <f>Q6+$W6</f>
        <v>0.6</v>
      </c>
      <c r="S6" s="38">
        <f>R6+$W6</f>
        <v>0.6</v>
      </c>
      <c r="T6" s="38">
        <f>S6+$W6</f>
        <v>0.6</v>
      </c>
      <c r="U6" s="37">
        <f>U7/U5</f>
        <v>0.6</v>
      </c>
      <c r="W6" s="36">
        <v>0</v>
      </c>
    </row>
    <row r="7" spans="1:23" ht="15.75" thickBot="1" x14ac:dyDescent="0.3">
      <c r="A7" s="11" t="s">
        <v>54</v>
      </c>
      <c r="B7" s="39"/>
      <c r="C7" s="39"/>
      <c r="D7" s="39"/>
      <c r="E7" s="39"/>
      <c r="F7" s="40"/>
      <c r="G7" s="39">
        <f>G5*G6</f>
        <v>50.231999999999999</v>
      </c>
      <c r="H7" s="39">
        <f>H5*H6</f>
        <v>50.387999999999998</v>
      </c>
      <c r="I7" s="39">
        <f>I5*I6</f>
        <v>52.488</v>
      </c>
      <c r="J7" s="39">
        <f>J5*J6</f>
        <v>52.488</v>
      </c>
      <c r="K7" s="40">
        <f>J7</f>
        <v>52.488</v>
      </c>
      <c r="L7" s="41">
        <f>L5*L6</f>
        <v>54.516000000000005</v>
      </c>
      <c r="M7" s="41">
        <f>M5*M6</f>
        <v>56.550000000000004</v>
      </c>
      <c r="N7" s="41">
        <f>N5*N6</f>
        <v>58.590000000000011</v>
      </c>
      <c r="O7" s="41">
        <f>O5*O6</f>
        <v>60.63600000000001</v>
      </c>
      <c r="P7" s="40">
        <f>O7</f>
        <v>60.63600000000001</v>
      </c>
      <c r="Q7" s="41">
        <f>Q5*Q6</f>
        <v>62.688000000000009</v>
      </c>
      <c r="R7" s="41">
        <f>R5*R6</f>
        <v>64.746000000000009</v>
      </c>
      <c r="S7" s="41">
        <f>S5*S6</f>
        <v>66.810000000000016</v>
      </c>
      <c r="T7" s="41">
        <f>T5*T6</f>
        <v>68.88000000000001</v>
      </c>
      <c r="U7" s="40">
        <f>T7</f>
        <v>68.88000000000001</v>
      </c>
    </row>
    <row r="8" spans="1:23" ht="15.75" thickTop="1" x14ac:dyDescent="0.25">
      <c r="A8" s="11" t="s">
        <v>58</v>
      </c>
      <c r="B8" s="32"/>
      <c r="C8" s="32">
        <v>100</v>
      </c>
      <c r="D8" s="32"/>
      <c r="E8" s="32"/>
      <c r="F8" s="34"/>
      <c r="G8" s="32"/>
      <c r="H8" s="32"/>
      <c r="I8" s="32"/>
      <c r="J8" s="32">
        <v>300</v>
      </c>
      <c r="K8" s="34">
        <f>J8</f>
        <v>300</v>
      </c>
      <c r="L8" s="30">
        <f>J8+$W8</f>
        <v>310</v>
      </c>
      <c r="M8" s="30">
        <f>L8+$W8</f>
        <v>320</v>
      </c>
      <c r="N8" s="30">
        <f>M8+$W8</f>
        <v>330</v>
      </c>
      <c r="O8" s="30">
        <f>N8+$W8</f>
        <v>340</v>
      </c>
      <c r="P8" s="34">
        <f>O8</f>
        <v>340</v>
      </c>
      <c r="Q8" s="30">
        <f>O8+$W8</f>
        <v>350</v>
      </c>
      <c r="R8" s="30">
        <f>Q8+$W8</f>
        <v>360</v>
      </c>
      <c r="S8" s="30">
        <f>R8+$W8</f>
        <v>370</v>
      </c>
      <c r="T8" s="30">
        <f>S8+$W8</f>
        <v>380</v>
      </c>
      <c r="U8" s="34">
        <f>T8</f>
        <v>380</v>
      </c>
      <c r="W8" s="20">
        <v>10</v>
      </c>
    </row>
    <row r="9" spans="1:23" x14ac:dyDescent="0.25">
      <c r="A9" s="14" t="s">
        <v>59</v>
      </c>
      <c r="B9" s="45">
        <v>74</v>
      </c>
      <c r="C9" s="45">
        <v>81</v>
      </c>
      <c r="D9" s="45">
        <v>89</v>
      </c>
      <c r="E9" s="45">
        <v>99</v>
      </c>
      <c r="F9" s="46">
        <v>99</v>
      </c>
      <c r="G9" s="45">
        <v>110</v>
      </c>
      <c r="H9" s="45">
        <v>120</v>
      </c>
      <c r="I9" s="45">
        <v>135</v>
      </c>
      <c r="J9" s="45">
        <v>150</v>
      </c>
      <c r="K9" s="46">
        <f>J9</f>
        <v>150</v>
      </c>
      <c r="L9" s="47">
        <f>J9+$W9</f>
        <v>155</v>
      </c>
      <c r="M9" s="47">
        <f>L9+$W9</f>
        <v>160</v>
      </c>
      <c r="N9" s="47">
        <f>M9+$W9</f>
        <v>165</v>
      </c>
      <c r="O9" s="47">
        <f>N9+$W9</f>
        <v>170</v>
      </c>
      <c r="P9" s="46">
        <f>O9</f>
        <v>170</v>
      </c>
      <c r="Q9" s="47">
        <f>O9+$W9</f>
        <v>175</v>
      </c>
      <c r="R9" s="47">
        <f>Q9+$W9</f>
        <v>180</v>
      </c>
      <c r="S9" s="47">
        <f>R9+$W9</f>
        <v>185</v>
      </c>
      <c r="T9" s="47">
        <f>S9+$W9</f>
        <v>190</v>
      </c>
      <c r="U9" s="46">
        <f>T9</f>
        <v>190</v>
      </c>
      <c r="W9" s="20">
        <v>5</v>
      </c>
    </row>
    <row r="10" spans="1:23" x14ac:dyDescent="0.25">
      <c r="A10" s="44" t="s">
        <v>51</v>
      </c>
      <c r="B10" s="9"/>
      <c r="C10" s="9"/>
      <c r="D10" s="9"/>
      <c r="E10" s="9"/>
      <c r="F10" s="10"/>
      <c r="G10" s="9"/>
      <c r="H10" s="9"/>
      <c r="I10" s="9"/>
      <c r="J10" s="9"/>
      <c r="K10" s="10"/>
      <c r="L10" s="9"/>
      <c r="M10" s="9"/>
      <c r="N10" s="9"/>
      <c r="O10" s="9"/>
      <c r="P10" s="10"/>
      <c r="Q10" s="9"/>
      <c r="R10" s="9"/>
      <c r="S10" s="9"/>
      <c r="T10" s="9"/>
      <c r="U10" s="10"/>
    </row>
    <row r="11" spans="1:23" x14ac:dyDescent="0.25">
      <c r="A11" s="11" t="s">
        <v>60</v>
      </c>
      <c r="B11" s="32"/>
      <c r="C11" s="32"/>
      <c r="D11" s="32"/>
      <c r="E11" s="32"/>
      <c r="F11" s="34"/>
      <c r="G11" s="32">
        <v>250</v>
      </c>
      <c r="H11" s="32">
        <v>250</v>
      </c>
      <c r="I11" s="32">
        <v>250</v>
      </c>
      <c r="J11" s="32">
        <v>250</v>
      </c>
      <c r="K11" s="34">
        <f>J11</f>
        <v>250</v>
      </c>
      <c r="L11" s="30">
        <f>J11+$W11</f>
        <v>260</v>
      </c>
      <c r="M11" s="30">
        <f>L11+$W11</f>
        <v>270</v>
      </c>
      <c r="N11" s="30">
        <f>M11+$W11</f>
        <v>280</v>
      </c>
      <c r="O11" s="30">
        <f>N11+$W11</f>
        <v>290</v>
      </c>
      <c r="P11" s="34">
        <f>O11</f>
        <v>290</v>
      </c>
      <c r="Q11" s="30">
        <f>O11+$W11</f>
        <v>300</v>
      </c>
      <c r="R11" s="30">
        <f>Q11+$W11</f>
        <v>310</v>
      </c>
      <c r="S11" s="30">
        <f>R11+$W11</f>
        <v>320</v>
      </c>
      <c r="T11" s="30">
        <f>S11+$W11</f>
        <v>330</v>
      </c>
      <c r="U11" s="34">
        <f>T11</f>
        <v>330</v>
      </c>
      <c r="W11" s="20">
        <v>10</v>
      </c>
    </row>
    <row r="12" spans="1:23" x14ac:dyDescent="0.25">
      <c r="A12" s="11" t="s">
        <v>48</v>
      </c>
      <c r="B12" s="32"/>
      <c r="C12" s="32">
        <v>2</v>
      </c>
      <c r="D12" s="32"/>
      <c r="E12" s="32">
        <v>6</v>
      </c>
      <c r="F12" s="34">
        <f>K12/4</f>
        <v>3.5</v>
      </c>
      <c r="G12" s="32">
        <v>8</v>
      </c>
      <c r="H12" s="32">
        <v>10</v>
      </c>
      <c r="I12" s="32">
        <v>12</v>
      </c>
      <c r="J12" s="32">
        <v>14</v>
      </c>
      <c r="K12" s="34">
        <f>J12</f>
        <v>14</v>
      </c>
      <c r="L12" s="30">
        <f>J12+$W12</f>
        <v>15.5</v>
      </c>
      <c r="M12" s="30">
        <f>L12+$W12</f>
        <v>17</v>
      </c>
      <c r="N12" s="30">
        <f>M12+$W12</f>
        <v>18.5</v>
      </c>
      <c r="O12" s="30">
        <f>N12+$W12</f>
        <v>20</v>
      </c>
      <c r="P12" s="34">
        <f>O12</f>
        <v>20</v>
      </c>
      <c r="Q12" s="30">
        <f>O12+$W12</f>
        <v>21.5</v>
      </c>
      <c r="R12" s="30">
        <f>Q12+$W12</f>
        <v>23</v>
      </c>
      <c r="S12" s="30">
        <f>R12+$W12</f>
        <v>24.5</v>
      </c>
      <c r="T12" s="30">
        <f>S12+$W12</f>
        <v>26</v>
      </c>
      <c r="U12" s="34">
        <f>T12</f>
        <v>26</v>
      </c>
      <c r="W12" s="20">
        <v>1.5</v>
      </c>
    </row>
    <row r="13" spans="1:23" hidden="1" outlineLevel="1" x14ac:dyDescent="0.25">
      <c r="A13" s="44" t="s">
        <v>17</v>
      </c>
      <c r="B13" s="9"/>
      <c r="C13" s="9"/>
      <c r="D13" s="9"/>
      <c r="E13" s="9"/>
      <c r="F13" s="10"/>
      <c r="G13" s="9"/>
      <c r="H13" s="9"/>
      <c r="I13" s="9"/>
      <c r="J13" s="9"/>
      <c r="K13" s="10"/>
      <c r="L13" s="9"/>
      <c r="M13" s="9"/>
      <c r="N13" s="9"/>
      <c r="O13" s="9"/>
      <c r="P13" s="10"/>
      <c r="Q13" s="9"/>
      <c r="R13" s="9"/>
      <c r="S13" s="9"/>
      <c r="T13" s="9"/>
      <c r="U13" s="10"/>
    </row>
    <row r="14" spans="1:23" hidden="1" outlineLevel="2" x14ac:dyDescent="0.25">
      <c r="A14" s="11" t="s">
        <v>20</v>
      </c>
      <c r="B14" s="12"/>
      <c r="C14" s="12"/>
      <c r="D14" s="12"/>
      <c r="E14" s="12"/>
      <c r="F14" s="7"/>
      <c r="G14" s="12"/>
      <c r="H14" s="12"/>
      <c r="I14" s="12"/>
      <c r="J14" s="12"/>
      <c r="K14" s="7"/>
      <c r="L14" s="12"/>
      <c r="M14" s="12"/>
      <c r="N14" s="12"/>
      <c r="O14" s="12"/>
      <c r="P14" s="7"/>
      <c r="Q14" s="12"/>
      <c r="R14" s="12"/>
      <c r="S14" s="12"/>
      <c r="T14" s="12"/>
      <c r="U14" s="7"/>
    </row>
    <row r="15" spans="1:23" hidden="1" outlineLevel="2" x14ac:dyDescent="0.25">
      <c r="A15" s="11" t="s">
        <v>23</v>
      </c>
      <c r="B15" s="18"/>
      <c r="C15" s="18"/>
      <c r="D15" s="18"/>
      <c r="E15" s="18"/>
      <c r="F15" s="19"/>
      <c r="G15" s="18">
        <v>0.15</v>
      </c>
      <c r="H15" s="18">
        <v>0.15</v>
      </c>
      <c r="I15" s="18">
        <v>0.15</v>
      </c>
      <c r="J15" s="18">
        <v>0.15</v>
      </c>
      <c r="K15" s="19">
        <f>K17/K16</f>
        <v>0.15</v>
      </c>
      <c r="L15" s="21">
        <f>J15+$W15</f>
        <v>0.15</v>
      </c>
      <c r="M15" s="21">
        <f>L15+$W15</f>
        <v>0.15</v>
      </c>
      <c r="N15" s="21">
        <f>M15+$W15</f>
        <v>0.15</v>
      </c>
      <c r="O15" s="21">
        <f>N15+$W15</f>
        <v>0.15</v>
      </c>
      <c r="P15" s="22">
        <f>P17/P16</f>
        <v>0.15</v>
      </c>
      <c r="Q15" s="21">
        <f>O15+$W15</f>
        <v>0.15</v>
      </c>
      <c r="R15" s="21">
        <f>Q15+$W15</f>
        <v>0.15</v>
      </c>
      <c r="S15" s="21">
        <f>R15+$W15</f>
        <v>0.15</v>
      </c>
      <c r="T15" s="21">
        <f>S15+$W15</f>
        <v>0.15</v>
      </c>
      <c r="U15" s="22">
        <f>U17/U16</f>
        <v>0.15</v>
      </c>
      <c r="W15" s="20">
        <v>0</v>
      </c>
    </row>
    <row r="16" spans="1:23" hidden="1" outlineLevel="2" x14ac:dyDescent="0.25">
      <c r="A16" s="13" t="s">
        <v>18</v>
      </c>
      <c r="B16" s="17"/>
      <c r="C16" s="17"/>
      <c r="D16" s="17"/>
      <c r="E16" s="17"/>
      <c r="F16" s="7"/>
      <c r="G16" s="17">
        <v>100</v>
      </c>
      <c r="H16" s="17">
        <v>175</v>
      </c>
      <c r="I16" s="17">
        <v>225</v>
      </c>
      <c r="J16" s="17">
        <v>275</v>
      </c>
      <c r="K16" s="7">
        <f>SUM(G16:J16)</f>
        <v>775</v>
      </c>
      <c r="L16" s="30">
        <f>J16+$W16</f>
        <v>375</v>
      </c>
      <c r="M16" s="30">
        <f>L16+$W16</f>
        <v>475</v>
      </c>
      <c r="N16" s="30">
        <f>M16+$W16</f>
        <v>575</v>
      </c>
      <c r="O16" s="30">
        <f>N16+$W16</f>
        <v>675</v>
      </c>
      <c r="P16" s="35">
        <f>SUM(L16:O16)</f>
        <v>2100</v>
      </c>
      <c r="Q16" s="30">
        <f>O16+$W16</f>
        <v>775</v>
      </c>
      <c r="R16" s="30">
        <f>Q16+$W16</f>
        <v>875</v>
      </c>
      <c r="S16" s="30">
        <f>R16+$W16</f>
        <v>975</v>
      </c>
      <c r="T16" s="30">
        <f>S16+$W16</f>
        <v>1075</v>
      </c>
      <c r="U16" s="35">
        <f>SUM(Q16:T16)</f>
        <v>3700</v>
      </c>
      <c r="W16" s="28">
        <v>100</v>
      </c>
    </row>
    <row r="17" spans="1:23" ht="15.75" hidden="1" outlineLevel="1" thickBot="1" x14ac:dyDescent="0.3">
      <c r="A17" s="15" t="s">
        <v>21</v>
      </c>
      <c r="B17" s="15"/>
      <c r="C17" s="15"/>
      <c r="D17" s="15"/>
      <c r="E17" s="15"/>
      <c r="F17" s="16"/>
      <c r="G17" s="15">
        <f>G15*G16</f>
        <v>15</v>
      </c>
      <c r="H17" s="15">
        <f>H15*H16</f>
        <v>26.25</v>
      </c>
      <c r="I17" s="15">
        <f>I15*I16</f>
        <v>33.75</v>
      </c>
      <c r="J17" s="15">
        <f>J15*J16</f>
        <v>41.25</v>
      </c>
      <c r="K17" s="16">
        <f>SUM(G17:J17)</f>
        <v>116.25</v>
      </c>
      <c r="L17" s="24">
        <f>L15*L16</f>
        <v>56.25</v>
      </c>
      <c r="M17" s="24">
        <f>M15*M16</f>
        <v>71.25</v>
      </c>
      <c r="N17" s="24">
        <f>N15*N16</f>
        <v>86.25</v>
      </c>
      <c r="O17" s="24">
        <f>O15*O16</f>
        <v>101.25</v>
      </c>
      <c r="P17" s="25">
        <f>SUM(L17:O17)</f>
        <v>315</v>
      </c>
      <c r="Q17" s="24">
        <f>Q15*Q16</f>
        <v>116.25</v>
      </c>
      <c r="R17" s="24">
        <f>R15*R16</f>
        <v>131.25</v>
      </c>
      <c r="S17" s="24">
        <f>S15*S16</f>
        <v>146.25</v>
      </c>
      <c r="T17" s="24">
        <f>T15*T16</f>
        <v>161.25</v>
      </c>
      <c r="U17" s="25">
        <f>SUM(Q17:T17)</f>
        <v>555</v>
      </c>
    </row>
    <row r="18" spans="1:23" ht="15.75" hidden="1" outlineLevel="2" thickTop="1" x14ac:dyDescent="0.25">
      <c r="A18" s="11" t="s">
        <v>26</v>
      </c>
      <c r="B18" s="12"/>
      <c r="C18" s="12"/>
      <c r="D18" s="12"/>
      <c r="E18" s="12"/>
      <c r="F18" s="7"/>
      <c r="G18" s="12"/>
      <c r="H18" s="12"/>
      <c r="I18" s="12"/>
      <c r="J18" s="12"/>
      <c r="K18" s="7"/>
      <c r="L18" s="26"/>
      <c r="M18" s="26"/>
      <c r="N18" s="26"/>
      <c r="O18" s="26"/>
      <c r="P18" s="23"/>
      <c r="Q18" s="26"/>
      <c r="R18" s="26"/>
      <c r="S18" s="26"/>
      <c r="T18" s="26"/>
      <c r="U18" s="23"/>
    </row>
    <row r="19" spans="1:23" hidden="1" outlineLevel="2" x14ac:dyDescent="0.25">
      <c r="A19" s="11" t="s">
        <v>22</v>
      </c>
      <c r="B19" s="18"/>
      <c r="C19" s="18"/>
      <c r="D19" s="18"/>
      <c r="E19" s="18"/>
      <c r="F19" s="19"/>
      <c r="G19" s="18">
        <v>0.5</v>
      </c>
      <c r="H19" s="18">
        <v>0.5</v>
      </c>
      <c r="I19" s="18">
        <v>0.5</v>
      </c>
      <c r="J19" s="18">
        <v>0.5</v>
      </c>
      <c r="K19" s="19">
        <f>K21/K20</f>
        <v>0.5</v>
      </c>
      <c r="L19" s="21">
        <f>J19+$W19</f>
        <v>0.5</v>
      </c>
      <c r="M19" s="21">
        <f>L19+$W19</f>
        <v>0.5</v>
      </c>
      <c r="N19" s="21">
        <f>M19+$W19</f>
        <v>0.5</v>
      </c>
      <c r="O19" s="21">
        <f>N19+$W19</f>
        <v>0.5</v>
      </c>
      <c r="P19" s="22">
        <f>P21/P20</f>
        <v>0.5</v>
      </c>
      <c r="Q19" s="21">
        <f>O19+$W19</f>
        <v>0.5</v>
      </c>
      <c r="R19" s="21">
        <f>Q19+$W19</f>
        <v>0.5</v>
      </c>
      <c r="S19" s="21">
        <f>R19+$W19</f>
        <v>0.5</v>
      </c>
      <c r="T19" s="21">
        <f>S19+$W19</f>
        <v>0.5</v>
      </c>
      <c r="U19" s="22">
        <f>U21/U20</f>
        <v>0.5</v>
      </c>
      <c r="W19" s="28">
        <v>0</v>
      </c>
    </row>
    <row r="20" spans="1:23" hidden="1" outlineLevel="2" x14ac:dyDescent="0.25">
      <c r="A20" s="13" t="s">
        <v>24</v>
      </c>
      <c r="B20" s="17"/>
      <c r="C20" s="17"/>
      <c r="D20" s="17"/>
      <c r="E20" s="17"/>
      <c r="F20" s="7"/>
      <c r="G20" s="17">
        <v>25</v>
      </c>
      <c r="H20" s="17">
        <v>35</v>
      </c>
      <c r="I20" s="17">
        <v>45</v>
      </c>
      <c r="J20" s="17">
        <v>55</v>
      </c>
      <c r="K20" s="7">
        <f>SUM(G20:J20)</f>
        <v>160</v>
      </c>
      <c r="L20" s="30">
        <f>J20+$W20</f>
        <v>65</v>
      </c>
      <c r="M20" s="30">
        <f>L20+$W20</f>
        <v>75</v>
      </c>
      <c r="N20" s="30">
        <f>M20+$W20</f>
        <v>85</v>
      </c>
      <c r="O20" s="30">
        <f>N20+$W20</f>
        <v>95</v>
      </c>
      <c r="P20" s="35">
        <f>SUM(L20:O20)</f>
        <v>320</v>
      </c>
      <c r="Q20" s="30">
        <f>O20+$W20</f>
        <v>105</v>
      </c>
      <c r="R20" s="30">
        <f>Q20+$W20</f>
        <v>115</v>
      </c>
      <c r="S20" s="30">
        <f>R20+$W20</f>
        <v>125</v>
      </c>
      <c r="T20" s="30">
        <f>S20+$W20</f>
        <v>135</v>
      </c>
      <c r="U20" s="35">
        <f>SUM(Q20:T20)</f>
        <v>480</v>
      </c>
      <c r="W20" s="28">
        <v>10</v>
      </c>
    </row>
    <row r="21" spans="1:23" ht="15.75" hidden="1" outlineLevel="1" thickBot="1" x14ac:dyDescent="0.3">
      <c r="A21" s="15" t="s">
        <v>25</v>
      </c>
      <c r="B21" s="15"/>
      <c r="C21" s="15"/>
      <c r="D21" s="15"/>
      <c r="E21" s="15"/>
      <c r="F21" s="16"/>
      <c r="G21" s="15">
        <f>G19*G20</f>
        <v>12.5</v>
      </c>
      <c r="H21" s="15">
        <f>H19*H20</f>
        <v>17.5</v>
      </c>
      <c r="I21" s="15">
        <f>I19*I20</f>
        <v>22.5</v>
      </c>
      <c r="J21" s="15">
        <f>J19*J20</f>
        <v>27.5</v>
      </c>
      <c r="K21" s="16">
        <f>SUM(G21:J21)</f>
        <v>80</v>
      </c>
      <c r="L21" s="24">
        <f>L19*L20</f>
        <v>32.5</v>
      </c>
      <c r="M21" s="24">
        <f>M19*M20</f>
        <v>37.5</v>
      </c>
      <c r="N21" s="24">
        <f>N19*N20</f>
        <v>42.5</v>
      </c>
      <c r="O21" s="24">
        <f>O19*O20</f>
        <v>47.5</v>
      </c>
      <c r="P21" s="25">
        <f>SUM(L21:O21)</f>
        <v>160</v>
      </c>
      <c r="Q21" s="24">
        <f>Q19*Q20</f>
        <v>52.5</v>
      </c>
      <c r="R21" s="24">
        <f>R19*R20</f>
        <v>57.5</v>
      </c>
      <c r="S21" s="24">
        <f>S19*S20</f>
        <v>62.5</v>
      </c>
      <c r="T21" s="24">
        <f>T19*T20</f>
        <v>67.5</v>
      </c>
      <c r="U21" s="25">
        <f>SUM(Q21:T21)</f>
        <v>240</v>
      </c>
    </row>
    <row r="22" spans="1:23" ht="15.75" hidden="1" outlineLevel="2" thickTop="1" x14ac:dyDescent="0.25">
      <c r="A22" s="11" t="s">
        <v>63</v>
      </c>
      <c r="B22" s="12"/>
      <c r="C22" s="12"/>
      <c r="D22" s="12"/>
      <c r="E22" s="12"/>
      <c r="F22" s="7"/>
      <c r="G22" s="12"/>
      <c r="H22" s="12"/>
      <c r="I22" s="12"/>
      <c r="J22" s="12"/>
      <c r="K22" s="7"/>
      <c r="L22" s="26"/>
      <c r="M22" s="26"/>
      <c r="N22" s="26"/>
      <c r="O22" s="26"/>
      <c r="P22" s="23"/>
      <c r="Q22" s="26"/>
      <c r="R22" s="26"/>
      <c r="S22" s="26"/>
      <c r="T22" s="26"/>
      <c r="U22" s="23"/>
    </row>
    <row r="23" spans="1:23" hidden="1" outlineLevel="2" x14ac:dyDescent="0.25">
      <c r="A23" s="11" t="s">
        <v>27</v>
      </c>
      <c r="B23" s="12"/>
      <c r="C23" s="12"/>
      <c r="D23" s="12"/>
      <c r="E23" s="18"/>
      <c r="F23" s="19"/>
      <c r="G23" s="18">
        <v>0.75</v>
      </c>
      <c r="H23" s="18">
        <v>0.75</v>
      </c>
      <c r="I23" s="18">
        <v>0.75</v>
      </c>
      <c r="J23" s="18">
        <v>0.15</v>
      </c>
      <c r="K23" s="19">
        <f>K25/K24</f>
        <v>0.30555555555555558</v>
      </c>
      <c r="L23" s="21">
        <f>J23+$W23</f>
        <v>0.15</v>
      </c>
      <c r="M23" s="21">
        <f>L23+$W23</f>
        <v>0.15</v>
      </c>
      <c r="N23" s="21">
        <f>M23+$W23</f>
        <v>0.15</v>
      </c>
      <c r="O23" s="21">
        <f>N23+$W23</f>
        <v>0.15</v>
      </c>
      <c r="P23" s="22">
        <f>P25/P24</f>
        <v>0.15</v>
      </c>
      <c r="Q23" s="21">
        <f>O23+$W23</f>
        <v>0.15</v>
      </c>
      <c r="R23" s="21">
        <f>Q23+$W23</f>
        <v>0.15</v>
      </c>
      <c r="S23" s="21">
        <f>R23+$W23</f>
        <v>0.15</v>
      </c>
      <c r="T23" s="21">
        <f>S23+$W23</f>
        <v>0.15</v>
      </c>
      <c r="U23" s="22">
        <f>U25/U24</f>
        <v>0.15</v>
      </c>
      <c r="W23" s="28">
        <v>0</v>
      </c>
    </row>
    <row r="24" spans="1:23" hidden="1" outlineLevel="2" x14ac:dyDescent="0.25">
      <c r="A24" s="13" t="s">
        <v>28</v>
      </c>
      <c r="B24" s="17"/>
      <c r="C24" s="17"/>
      <c r="D24" s="17"/>
      <c r="E24" s="17"/>
      <c r="F24" s="7"/>
      <c r="G24" s="17">
        <v>5</v>
      </c>
      <c r="H24" s="17">
        <v>10</v>
      </c>
      <c r="I24" s="17">
        <v>20</v>
      </c>
      <c r="J24" s="17">
        <v>100</v>
      </c>
      <c r="K24" s="7">
        <f>SUM(G24:J24)</f>
        <v>135</v>
      </c>
      <c r="L24" s="30">
        <f>J24+$W24</f>
        <v>115</v>
      </c>
      <c r="M24" s="30">
        <f>L24+$W24</f>
        <v>130</v>
      </c>
      <c r="N24" s="30">
        <f>M24+$W24</f>
        <v>145</v>
      </c>
      <c r="O24" s="30">
        <f>N24+$W24</f>
        <v>160</v>
      </c>
      <c r="P24" s="35">
        <f>SUM(L24:O24)</f>
        <v>550</v>
      </c>
      <c r="Q24" s="30">
        <f>O24+$W24</f>
        <v>175</v>
      </c>
      <c r="R24" s="30">
        <f>Q24+$W24</f>
        <v>190</v>
      </c>
      <c r="S24" s="30">
        <f>R24+$W24</f>
        <v>205</v>
      </c>
      <c r="T24" s="30">
        <f>S24+$W24</f>
        <v>220</v>
      </c>
      <c r="U24" s="35">
        <f>SUM(Q24:T24)</f>
        <v>790</v>
      </c>
      <c r="W24" s="28">
        <v>15</v>
      </c>
    </row>
    <row r="25" spans="1:23" ht="15.75" hidden="1" outlineLevel="1" thickBot="1" x14ac:dyDescent="0.3">
      <c r="A25" s="15" t="s">
        <v>32</v>
      </c>
      <c r="B25" s="15"/>
      <c r="C25" s="15"/>
      <c r="D25" s="15"/>
      <c r="E25" s="15"/>
      <c r="F25" s="16"/>
      <c r="G25" s="15">
        <f>G23*G24</f>
        <v>3.75</v>
      </c>
      <c r="H25" s="15">
        <f>H23*H24</f>
        <v>7.5</v>
      </c>
      <c r="I25" s="15">
        <f>I23*I24</f>
        <v>15</v>
      </c>
      <c r="J25" s="15">
        <f>J23*J24</f>
        <v>15</v>
      </c>
      <c r="K25" s="16">
        <f>SUM(G25:J25)</f>
        <v>41.25</v>
      </c>
      <c r="L25" s="24">
        <f>L23*L24</f>
        <v>17.25</v>
      </c>
      <c r="M25" s="24">
        <f>M23*M24</f>
        <v>19.5</v>
      </c>
      <c r="N25" s="24">
        <f>N23*N24</f>
        <v>21.75</v>
      </c>
      <c r="O25" s="24">
        <f>O23*O24</f>
        <v>24</v>
      </c>
      <c r="P25" s="25">
        <f>SUM(L25:O25)</f>
        <v>82.5</v>
      </c>
      <c r="Q25" s="24">
        <f>Q23*Q24</f>
        <v>26.25</v>
      </c>
      <c r="R25" s="24">
        <f>R23*R24</f>
        <v>28.5</v>
      </c>
      <c r="S25" s="24">
        <f>S23*S24</f>
        <v>30.75</v>
      </c>
      <c r="T25" s="24">
        <f>T23*T24</f>
        <v>33</v>
      </c>
      <c r="U25" s="25">
        <f>SUM(Q25:T25)</f>
        <v>118.5</v>
      </c>
    </row>
    <row r="26" spans="1:23" ht="15.75" hidden="1" outlineLevel="2" thickTop="1" x14ac:dyDescent="0.25">
      <c r="A26" s="11" t="s">
        <v>64</v>
      </c>
      <c r="B26" s="12"/>
      <c r="C26" s="12"/>
      <c r="D26" s="12"/>
      <c r="E26" s="12"/>
      <c r="F26" s="7"/>
      <c r="G26" s="12"/>
      <c r="H26" s="12"/>
      <c r="I26" s="12"/>
      <c r="J26" s="12"/>
      <c r="K26" s="7"/>
      <c r="L26" s="26"/>
      <c r="M26" s="26"/>
      <c r="N26" s="26"/>
      <c r="O26" s="26"/>
      <c r="P26" s="23"/>
      <c r="Q26" s="26"/>
      <c r="R26" s="26"/>
      <c r="S26" s="26"/>
      <c r="T26" s="26"/>
      <c r="U26" s="23"/>
    </row>
    <row r="27" spans="1:23" hidden="1" outlineLevel="2" x14ac:dyDescent="0.25">
      <c r="A27" s="11" t="s">
        <v>33</v>
      </c>
      <c r="B27" s="18"/>
      <c r="C27" s="18"/>
      <c r="D27" s="18"/>
      <c r="E27" s="18"/>
      <c r="F27" s="19"/>
      <c r="G27" s="18">
        <v>20</v>
      </c>
      <c r="H27" s="18">
        <v>20</v>
      </c>
      <c r="I27" s="18">
        <v>20</v>
      </c>
      <c r="J27" s="18">
        <v>20</v>
      </c>
      <c r="K27" s="19">
        <f>K29/K28</f>
        <v>20</v>
      </c>
      <c r="L27" s="21">
        <f>J27+$W27</f>
        <v>20</v>
      </c>
      <c r="M27" s="21">
        <f>L27+$W27</f>
        <v>20</v>
      </c>
      <c r="N27" s="21">
        <f>M27+$W27</f>
        <v>20</v>
      </c>
      <c r="O27" s="21">
        <f>N27+$W27</f>
        <v>20</v>
      </c>
      <c r="P27" s="22">
        <f>P29/P28</f>
        <v>20</v>
      </c>
      <c r="Q27" s="21">
        <f>O27+$W27</f>
        <v>20</v>
      </c>
      <c r="R27" s="21">
        <f>Q27+$W27</f>
        <v>20</v>
      </c>
      <c r="S27" s="21">
        <f>R27+$W27</f>
        <v>20</v>
      </c>
      <c r="T27" s="21">
        <f>S27+$W27</f>
        <v>20</v>
      </c>
      <c r="U27" s="22">
        <f>U29/U28</f>
        <v>20</v>
      </c>
      <c r="W27" s="28">
        <v>0</v>
      </c>
    </row>
    <row r="28" spans="1:23" hidden="1" outlineLevel="2" x14ac:dyDescent="0.25">
      <c r="A28" s="13" t="s">
        <v>34</v>
      </c>
      <c r="B28" s="17"/>
      <c r="C28" s="17"/>
      <c r="D28" s="17"/>
      <c r="E28" s="17"/>
      <c r="F28" s="7"/>
      <c r="G28" s="18">
        <v>0.25</v>
      </c>
      <c r="H28" s="18">
        <f>G28+0.25</f>
        <v>0.5</v>
      </c>
      <c r="I28" s="18">
        <f>H28+0.25</f>
        <v>0.75</v>
      </c>
      <c r="J28" s="18">
        <f>I28+0.25</f>
        <v>1</v>
      </c>
      <c r="K28" s="19">
        <f>SUM(G28:J28)</f>
        <v>2.5</v>
      </c>
      <c r="L28" s="21">
        <f>J28+$W28</f>
        <v>2</v>
      </c>
      <c r="M28" s="21">
        <f>L28+$W28</f>
        <v>3</v>
      </c>
      <c r="N28" s="21">
        <f>M28+$W28</f>
        <v>4</v>
      </c>
      <c r="O28" s="21">
        <f>N28+$W28</f>
        <v>5</v>
      </c>
      <c r="P28" s="22">
        <f>SUM(L28:O28)</f>
        <v>14</v>
      </c>
      <c r="Q28" s="21">
        <f>O28+$W28</f>
        <v>6</v>
      </c>
      <c r="R28" s="21">
        <f>Q28+$W28</f>
        <v>7</v>
      </c>
      <c r="S28" s="21">
        <f>R28+$W28</f>
        <v>8</v>
      </c>
      <c r="T28" s="21">
        <f>S28+$W28</f>
        <v>9</v>
      </c>
      <c r="U28" s="22">
        <f>SUM(Q28:T28)</f>
        <v>30</v>
      </c>
      <c r="W28" s="28">
        <v>1</v>
      </c>
    </row>
    <row r="29" spans="1:23" ht="15.75" hidden="1" outlineLevel="1" thickBot="1" x14ac:dyDescent="0.3">
      <c r="A29" s="15" t="s">
        <v>65</v>
      </c>
      <c r="B29" s="15"/>
      <c r="C29" s="15"/>
      <c r="D29" s="15"/>
      <c r="E29" s="15"/>
      <c r="F29" s="16"/>
      <c r="G29" s="15">
        <f>G27*G28</f>
        <v>5</v>
      </c>
      <c r="H29" s="15">
        <f>H27*H28</f>
        <v>10</v>
      </c>
      <c r="I29" s="15">
        <f>I27*I28</f>
        <v>15</v>
      </c>
      <c r="J29" s="15">
        <f>J27*J28</f>
        <v>20</v>
      </c>
      <c r="K29" s="16">
        <f>SUM(G29:J29)</f>
        <v>50</v>
      </c>
      <c r="L29" s="24">
        <f>L27*L28</f>
        <v>40</v>
      </c>
      <c r="M29" s="24">
        <f>M27*M28</f>
        <v>60</v>
      </c>
      <c r="N29" s="24">
        <f>N27*N28</f>
        <v>80</v>
      </c>
      <c r="O29" s="24">
        <f>O27*O28</f>
        <v>100</v>
      </c>
      <c r="P29" s="25">
        <f>SUM(L29:O29)</f>
        <v>280</v>
      </c>
      <c r="Q29" s="24">
        <f>Q27*Q28</f>
        <v>120</v>
      </c>
      <c r="R29" s="24">
        <f>R27*R28</f>
        <v>140</v>
      </c>
      <c r="S29" s="24">
        <f>S27*S28</f>
        <v>160</v>
      </c>
      <c r="T29" s="24">
        <f>T27*T28</f>
        <v>180</v>
      </c>
      <c r="U29" s="25">
        <f>SUM(Q29:T29)</f>
        <v>600</v>
      </c>
    </row>
    <row r="30" spans="1:23" ht="15.75" hidden="1" outlineLevel="1" thickTop="1" x14ac:dyDescent="0.25">
      <c r="A30" s="11" t="s">
        <v>45</v>
      </c>
      <c r="B30" s="12"/>
      <c r="C30" s="12"/>
      <c r="D30" s="12"/>
      <c r="E30" s="12"/>
      <c r="F30" s="7"/>
      <c r="G30" s="12"/>
      <c r="H30" s="12"/>
      <c r="I30" s="12"/>
      <c r="J30" s="12"/>
      <c r="K30" s="7"/>
      <c r="L30" s="12"/>
      <c r="M30" s="12"/>
      <c r="N30" s="12"/>
      <c r="O30" s="12"/>
      <c r="P30" s="7"/>
      <c r="Q30" s="12"/>
      <c r="R30" s="12"/>
      <c r="S30" s="12"/>
      <c r="T30" s="12"/>
      <c r="U30" s="7"/>
    </row>
    <row r="31" spans="1:23" hidden="1" outlineLevel="2" x14ac:dyDescent="0.25">
      <c r="A31" s="11" t="s">
        <v>43</v>
      </c>
      <c r="B31" s="18"/>
      <c r="C31" s="18"/>
      <c r="D31" s="18"/>
      <c r="E31" s="18"/>
      <c r="F31" s="19"/>
      <c r="G31" s="18">
        <v>55</v>
      </c>
      <c r="H31" s="18">
        <v>55</v>
      </c>
      <c r="I31" s="18">
        <v>55</v>
      </c>
      <c r="J31" s="18">
        <v>55</v>
      </c>
      <c r="K31" s="19">
        <f>K33/K32</f>
        <v>5.5E-2</v>
      </c>
      <c r="L31" s="21">
        <f>J31+$W31</f>
        <v>55</v>
      </c>
      <c r="M31" s="21">
        <f>L31+$W31</f>
        <v>55</v>
      </c>
      <c r="N31" s="21">
        <f>M31+$W31</f>
        <v>55</v>
      </c>
      <c r="O31" s="21">
        <f>N31+$W31</f>
        <v>55</v>
      </c>
      <c r="P31" s="22">
        <f>P33/P32</f>
        <v>5.5E-2</v>
      </c>
      <c r="Q31" s="21">
        <f>O31+$W31</f>
        <v>55</v>
      </c>
      <c r="R31" s="21">
        <f>Q31+$W31</f>
        <v>55</v>
      </c>
      <c r="S31" s="21">
        <f>R31+$W31</f>
        <v>55</v>
      </c>
      <c r="T31" s="21">
        <f>S31+$W31</f>
        <v>55</v>
      </c>
      <c r="U31" s="22">
        <f>U33/U32</f>
        <v>5.5E-2</v>
      </c>
      <c r="W31" s="28">
        <v>0</v>
      </c>
    </row>
    <row r="32" spans="1:23" hidden="1" outlineLevel="2" x14ac:dyDescent="0.25">
      <c r="A32" s="13" t="s">
        <v>44</v>
      </c>
      <c r="B32" s="17"/>
      <c r="C32" s="17"/>
      <c r="D32" s="17"/>
      <c r="E32" s="17"/>
      <c r="F32" s="7"/>
      <c r="G32" s="17">
        <v>1</v>
      </c>
      <c r="H32" s="17">
        <v>10</v>
      </c>
      <c r="I32" s="17">
        <v>50</v>
      </c>
      <c r="J32" s="17">
        <v>150</v>
      </c>
      <c r="K32" s="7">
        <f>SUM(G32:J32)</f>
        <v>211</v>
      </c>
      <c r="L32" s="30">
        <f>J32+$W32</f>
        <v>175</v>
      </c>
      <c r="M32" s="30">
        <f>L32+$W32</f>
        <v>200</v>
      </c>
      <c r="N32" s="30">
        <f>M32+$W32</f>
        <v>225</v>
      </c>
      <c r="O32" s="30">
        <f>N32+$W32</f>
        <v>250</v>
      </c>
      <c r="P32" s="35">
        <f>SUM(L32:O32)</f>
        <v>850</v>
      </c>
      <c r="Q32" s="30">
        <f>O32+$W32</f>
        <v>275</v>
      </c>
      <c r="R32" s="30">
        <f>Q32+$W32</f>
        <v>300</v>
      </c>
      <c r="S32" s="30">
        <f>R32+$W32</f>
        <v>325</v>
      </c>
      <c r="T32" s="30">
        <f>S32+$W32</f>
        <v>350</v>
      </c>
      <c r="U32" s="35">
        <f>SUM(Q32:T32)</f>
        <v>1250</v>
      </c>
      <c r="W32" s="28">
        <v>25</v>
      </c>
    </row>
    <row r="33" spans="1:23" ht="15.75" hidden="1" outlineLevel="1" thickBot="1" x14ac:dyDescent="0.3">
      <c r="A33" s="15" t="s">
        <v>47</v>
      </c>
      <c r="B33" s="15"/>
      <c r="C33" s="15"/>
      <c r="D33" s="15"/>
      <c r="E33" s="15"/>
      <c r="F33" s="16"/>
      <c r="G33" s="49">
        <f>G31/1000*G32</f>
        <v>5.5E-2</v>
      </c>
      <c r="H33" s="49">
        <f>H31/1000*H32</f>
        <v>0.55000000000000004</v>
      </c>
      <c r="I33" s="49">
        <f>I31/1000*I32</f>
        <v>2.75</v>
      </c>
      <c r="J33" s="49">
        <f>J31/1000*J32</f>
        <v>8.25</v>
      </c>
      <c r="K33" s="50">
        <f>SUM(G33:J33)</f>
        <v>11.605</v>
      </c>
      <c r="L33" s="49">
        <f>L31/1000*L32</f>
        <v>9.625</v>
      </c>
      <c r="M33" s="49">
        <f>M31/1000*M32</f>
        <v>11</v>
      </c>
      <c r="N33" s="49">
        <f>N31/1000*N32</f>
        <v>12.375</v>
      </c>
      <c r="O33" s="49">
        <f>O31/1000*O32</f>
        <v>13.75</v>
      </c>
      <c r="P33" s="50">
        <f>SUM(L33:O33)</f>
        <v>46.75</v>
      </c>
      <c r="Q33" s="49">
        <f>Q31/1000*Q32</f>
        <v>15.125</v>
      </c>
      <c r="R33" s="49">
        <f>R31/1000*R32</f>
        <v>16.5</v>
      </c>
      <c r="S33" s="49">
        <f>S31/1000*S32</f>
        <v>17.875</v>
      </c>
      <c r="T33" s="49">
        <f>T31/1000*T32</f>
        <v>19.25</v>
      </c>
      <c r="U33" s="50">
        <f>SUM(Q33:T33)</f>
        <v>68.75</v>
      </c>
    </row>
    <row r="34" spans="1:23" ht="15.75" hidden="1" outlineLevel="1" thickTop="1" x14ac:dyDescent="0.25">
      <c r="A34" s="11" t="s">
        <v>42</v>
      </c>
      <c r="B34" s="12"/>
      <c r="C34" s="12"/>
      <c r="D34" s="12"/>
      <c r="E34" s="12"/>
      <c r="F34" s="7"/>
      <c r="G34" s="12"/>
      <c r="H34" s="12"/>
      <c r="I34" s="12"/>
      <c r="J34" s="12"/>
      <c r="K34" s="7"/>
      <c r="L34" s="12"/>
      <c r="M34" s="12"/>
      <c r="N34" s="12"/>
      <c r="O34" s="12"/>
      <c r="P34" s="7"/>
      <c r="Q34" s="12"/>
      <c r="R34" s="12"/>
      <c r="S34" s="12"/>
      <c r="T34" s="12"/>
      <c r="U34" s="7"/>
    </row>
    <row r="35" spans="1:23" hidden="1" outlineLevel="2" x14ac:dyDescent="0.25">
      <c r="A35" s="11" t="s">
        <v>29</v>
      </c>
      <c r="B35" s="18"/>
      <c r="C35" s="18"/>
      <c r="D35" s="18"/>
      <c r="E35" s="18"/>
      <c r="F35" s="19"/>
      <c r="G35" s="18">
        <v>0.01</v>
      </c>
      <c r="H35" s="18">
        <v>0.01</v>
      </c>
      <c r="I35" s="18">
        <v>0.01</v>
      </c>
      <c r="J35" s="18">
        <v>0.01</v>
      </c>
      <c r="K35" s="19">
        <f>K37/K36</f>
        <v>0.01</v>
      </c>
      <c r="L35" s="21">
        <f>J35+$W35</f>
        <v>0.01</v>
      </c>
      <c r="M35" s="21">
        <f>L35+$W35</f>
        <v>0.01</v>
      </c>
      <c r="N35" s="21">
        <f>M35+$W35</f>
        <v>0.01</v>
      </c>
      <c r="O35" s="21">
        <f>N35+$W35</f>
        <v>0.01</v>
      </c>
      <c r="P35" s="22">
        <f>P37/P36</f>
        <v>0.01</v>
      </c>
      <c r="Q35" s="21">
        <f>O35+$W35</f>
        <v>0.01</v>
      </c>
      <c r="R35" s="21">
        <f>Q35+$W35</f>
        <v>0.01</v>
      </c>
      <c r="S35" s="21">
        <f>R35+$W35</f>
        <v>0.01</v>
      </c>
      <c r="T35" s="21">
        <f>S35+$W35</f>
        <v>0.01</v>
      </c>
      <c r="U35" s="22">
        <f>U37/U36</f>
        <v>0.01</v>
      </c>
      <c r="W35" s="28">
        <v>0</v>
      </c>
    </row>
    <row r="36" spans="1:23" hidden="1" outlineLevel="2" x14ac:dyDescent="0.25">
      <c r="A36" s="13" t="s">
        <v>30</v>
      </c>
      <c r="B36" s="17"/>
      <c r="C36" s="17"/>
      <c r="D36" s="17"/>
      <c r="E36" s="17"/>
      <c r="F36" s="7"/>
      <c r="G36" s="17">
        <v>300</v>
      </c>
      <c r="H36" s="17">
        <v>400</v>
      </c>
      <c r="I36" s="17">
        <v>500</v>
      </c>
      <c r="J36" s="17">
        <v>600</v>
      </c>
      <c r="K36" s="7">
        <f>SUM(G36:J36)</f>
        <v>1800</v>
      </c>
      <c r="L36" s="30">
        <f>J36+$W36</f>
        <v>700</v>
      </c>
      <c r="M36" s="30">
        <f>L36+$W36</f>
        <v>800</v>
      </c>
      <c r="N36" s="30">
        <f>M36+$W36</f>
        <v>900</v>
      </c>
      <c r="O36" s="30">
        <f>N36+$W36</f>
        <v>1000</v>
      </c>
      <c r="P36" s="35">
        <f>SUM(L36:O36)</f>
        <v>3400</v>
      </c>
      <c r="Q36" s="30">
        <f>O36+$W36</f>
        <v>1100</v>
      </c>
      <c r="R36" s="30">
        <f>Q36+$W36</f>
        <v>1200</v>
      </c>
      <c r="S36" s="30">
        <f>R36+$W36</f>
        <v>1300</v>
      </c>
      <c r="T36" s="30">
        <f>S36+$W36</f>
        <v>1400</v>
      </c>
      <c r="U36" s="35">
        <f>SUM(Q36:T36)</f>
        <v>5000</v>
      </c>
      <c r="W36" s="28">
        <v>100</v>
      </c>
    </row>
    <row r="37" spans="1:23" ht="15.75" hidden="1" outlineLevel="1" thickBot="1" x14ac:dyDescent="0.3">
      <c r="A37" s="15" t="s">
        <v>46</v>
      </c>
      <c r="B37" s="15"/>
      <c r="C37" s="15"/>
      <c r="D37" s="15"/>
      <c r="E37" s="15"/>
      <c r="F37" s="16"/>
      <c r="G37" s="15">
        <f>G35*G36</f>
        <v>3</v>
      </c>
      <c r="H37" s="15">
        <f>H35*H36</f>
        <v>4</v>
      </c>
      <c r="I37" s="15">
        <f>I35*I36</f>
        <v>5</v>
      </c>
      <c r="J37" s="15">
        <f>J35*J36</f>
        <v>6</v>
      </c>
      <c r="K37" s="16">
        <f>SUM(G37:J37)</f>
        <v>18</v>
      </c>
      <c r="L37" s="24">
        <f>L35*L36</f>
        <v>7</v>
      </c>
      <c r="M37" s="24">
        <f>M35*M36</f>
        <v>8</v>
      </c>
      <c r="N37" s="24">
        <f>N35*N36</f>
        <v>9</v>
      </c>
      <c r="O37" s="24">
        <f>O35*O36</f>
        <v>10</v>
      </c>
      <c r="P37" s="25">
        <f>SUM(L37:O37)</f>
        <v>34</v>
      </c>
      <c r="Q37" s="24">
        <f>Q35*Q36</f>
        <v>11</v>
      </c>
      <c r="R37" s="24">
        <f>R35*R36</f>
        <v>12</v>
      </c>
      <c r="S37" s="24">
        <f>S35*S36</f>
        <v>13</v>
      </c>
      <c r="T37" s="24">
        <f>T35*T36</f>
        <v>14</v>
      </c>
      <c r="U37" s="25">
        <f>SUM(Q37:T37)</f>
        <v>50</v>
      </c>
    </row>
    <row r="38" spans="1:23" ht="15.75" hidden="1" outlineLevel="1" thickTop="1" x14ac:dyDescent="0.25">
      <c r="A38" s="11" t="s">
        <v>37</v>
      </c>
      <c r="B38" s="12"/>
      <c r="C38" s="12"/>
      <c r="D38" s="12"/>
      <c r="E38" s="12"/>
      <c r="F38" s="7"/>
      <c r="G38" s="12"/>
      <c r="H38" s="12"/>
      <c r="I38" s="12"/>
      <c r="J38" s="12"/>
      <c r="K38" s="7"/>
      <c r="L38" s="12"/>
      <c r="M38" s="12"/>
      <c r="N38" s="12"/>
      <c r="O38" s="12"/>
      <c r="P38" s="7"/>
      <c r="Q38" s="12"/>
      <c r="R38" s="12"/>
      <c r="S38" s="12"/>
      <c r="T38" s="12"/>
      <c r="U38" s="7"/>
    </row>
    <row r="39" spans="1:23" hidden="1" outlineLevel="2" x14ac:dyDescent="0.25">
      <c r="A39" s="11" t="s">
        <v>38</v>
      </c>
      <c r="B39" s="18"/>
      <c r="C39" s="18"/>
      <c r="D39" s="18"/>
      <c r="E39" s="18"/>
      <c r="F39" s="19"/>
      <c r="G39" s="18"/>
      <c r="H39" s="18"/>
      <c r="I39" s="18"/>
      <c r="J39" s="18">
        <v>130</v>
      </c>
      <c r="K39" s="19">
        <f>K41/K40</f>
        <v>130</v>
      </c>
      <c r="L39" s="21">
        <f>J39+$W39</f>
        <v>125</v>
      </c>
      <c r="M39" s="21">
        <f>L39+$W39</f>
        <v>120</v>
      </c>
      <c r="N39" s="21">
        <f>M39+$W39</f>
        <v>115</v>
      </c>
      <c r="O39" s="21">
        <f>N39+$W39</f>
        <v>110</v>
      </c>
      <c r="P39" s="22">
        <f>P41/P40</f>
        <v>115.71428571428572</v>
      </c>
      <c r="Q39" s="21">
        <f>O39+$W39</f>
        <v>105</v>
      </c>
      <c r="R39" s="21">
        <f>Q39+$W39</f>
        <v>100</v>
      </c>
      <c r="S39" s="21">
        <f>R39+$W39</f>
        <v>95</v>
      </c>
      <c r="T39" s="21">
        <f>S39+$W39</f>
        <v>90</v>
      </c>
      <c r="U39" s="22">
        <f>U41/U40</f>
        <v>96.666666666666686</v>
      </c>
      <c r="W39" s="28">
        <v>-5</v>
      </c>
    </row>
    <row r="40" spans="1:23" hidden="1" outlineLevel="2" x14ac:dyDescent="0.25">
      <c r="A40" s="13" t="s">
        <v>39</v>
      </c>
      <c r="B40" s="17"/>
      <c r="C40" s="17"/>
      <c r="D40" s="17"/>
      <c r="E40" s="17"/>
      <c r="F40" s="7"/>
      <c r="G40" s="17"/>
      <c r="H40" s="17"/>
      <c r="I40" s="17"/>
      <c r="J40" s="17">
        <v>0.05</v>
      </c>
      <c r="K40" s="7">
        <f>SUM(G40:J40)</f>
        <v>0.05</v>
      </c>
      <c r="L40" s="29">
        <f>J40+$W40</f>
        <v>0.1</v>
      </c>
      <c r="M40" s="29">
        <f>L40+$W40</f>
        <v>0.15000000000000002</v>
      </c>
      <c r="N40" s="29">
        <f>M40+$W40</f>
        <v>0.2</v>
      </c>
      <c r="O40" s="29">
        <f>N40+$W40</f>
        <v>0.25</v>
      </c>
      <c r="P40" s="33">
        <f>SUM(L40:O40)</f>
        <v>0.7</v>
      </c>
      <c r="Q40" s="29">
        <f>O40+$W40</f>
        <v>0.3</v>
      </c>
      <c r="R40" s="29">
        <f>Q40+$W40</f>
        <v>0.35</v>
      </c>
      <c r="S40" s="29">
        <f>R40+$W40</f>
        <v>0.39999999999999997</v>
      </c>
      <c r="T40" s="29">
        <f>S40+$W40</f>
        <v>0.44999999999999996</v>
      </c>
      <c r="U40" s="22">
        <f>SUM(Q40:T40)</f>
        <v>1.4999999999999998</v>
      </c>
      <c r="W40" s="28">
        <v>0.05</v>
      </c>
    </row>
    <row r="41" spans="1:23" ht="15.75" hidden="1" outlineLevel="1" thickBot="1" x14ac:dyDescent="0.3">
      <c r="A41" s="15" t="s">
        <v>31</v>
      </c>
      <c r="B41" s="15"/>
      <c r="C41" s="15"/>
      <c r="D41" s="15"/>
      <c r="E41" s="15"/>
      <c r="F41" s="16"/>
      <c r="G41" s="15">
        <f>G39*G40</f>
        <v>0</v>
      </c>
      <c r="H41" s="15">
        <f>H39*H40</f>
        <v>0</v>
      </c>
      <c r="I41" s="15">
        <f>I39*I40</f>
        <v>0</v>
      </c>
      <c r="J41" s="15">
        <f>J39*J40</f>
        <v>6.5</v>
      </c>
      <c r="K41" s="16">
        <f>SUM(G41:J41)</f>
        <v>6.5</v>
      </c>
      <c r="L41" s="24">
        <f>L39*L40</f>
        <v>12.5</v>
      </c>
      <c r="M41" s="24">
        <f>M39*M40</f>
        <v>18.000000000000004</v>
      </c>
      <c r="N41" s="24">
        <f>N39*N40</f>
        <v>23</v>
      </c>
      <c r="O41" s="24">
        <f>O39*O40</f>
        <v>27.5</v>
      </c>
      <c r="P41" s="25">
        <f>SUM(L41:O41)</f>
        <v>81</v>
      </c>
      <c r="Q41" s="24">
        <f>Q39*Q40</f>
        <v>31.5</v>
      </c>
      <c r="R41" s="24">
        <f>R39*R40</f>
        <v>35</v>
      </c>
      <c r="S41" s="24">
        <f>S39*S40</f>
        <v>38</v>
      </c>
      <c r="T41" s="24">
        <f>T39*T40</f>
        <v>40.499999999999993</v>
      </c>
      <c r="U41" s="25">
        <f>SUM(Q41:T41)</f>
        <v>145</v>
      </c>
    </row>
    <row r="42" spans="1:23" ht="15.75" hidden="1" outlineLevel="1" thickTop="1" x14ac:dyDescent="0.25">
      <c r="A42" s="13" t="s">
        <v>40</v>
      </c>
      <c r="B42" s="17"/>
      <c r="C42" s="17"/>
      <c r="D42" s="17"/>
      <c r="E42" s="17"/>
      <c r="F42" s="7"/>
      <c r="G42" s="17">
        <v>1</v>
      </c>
      <c r="H42" s="17">
        <v>1</v>
      </c>
      <c r="I42" s="17">
        <v>1</v>
      </c>
      <c r="J42" s="17">
        <v>1</v>
      </c>
      <c r="K42" s="7">
        <f>SUM(G42:J42)</f>
        <v>4</v>
      </c>
      <c r="L42" s="30">
        <f>J42+$W42</f>
        <v>6</v>
      </c>
      <c r="M42" s="30">
        <f>L42+$W42</f>
        <v>11</v>
      </c>
      <c r="N42" s="30">
        <f>M42+$W42</f>
        <v>16</v>
      </c>
      <c r="O42" s="30">
        <f>N42+$W42</f>
        <v>21</v>
      </c>
      <c r="P42" s="35">
        <f>SUM(L42:O42)</f>
        <v>54</v>
      </c>
      <c r="Q42" s="30">
        <f>O42+$W42</f>
        <v>26</v>
      </c>
      <c r="R42" s="30">
        <f>Q42+$W42</f>
        <v>31</v>
      </c>
      <c r="S42" s="30">
        <f>R42+$W42</f>
        <v>36</v>
      </c>
      <c r="T42" s="30">
        <f>S42+$W42</f>
        <v>41</v>
      </c>
      <c r="U42" s="35">
        <f>SUM(Q42:T42)</f>
        <v>134</v>
      </c>
      <c r="W42" s="28">
        <v>5</v>
      </c>
    </row>
    <row r="43" spans="1:23" ht="15.75" collapsed="1" thickBot="1" x14ac:dyDescent="0.3">
      <c r="A43" s="48" t="s">
        <v>36</v>
      </c>
      <c r="B43" s="57">
        <v>4</v>
      </c>
      <c r="C43" s="57">
        <v>5</v>
      </c>
      <c r="D43" s="57">
        <v>17</v>
      </c>
      <c r="E43" s="57">
        <v>33</v>
      </c>
      <c r="F43" s="58">
        <f>SUM(B43:E43)</f>
        <v>59</v>
      </c>
      <c r="G43" s="59">
        <f>G17+G21+G25+G29+G37+G42+G41+G33</f>
        <v>40.305</v>
      </c>
      <c r="H43" s="59">
        <f>H17+H21+H25+H29+H37+H42+H41+H33</f>
        <v>66.8</v>
      </c>
      <c r="I43" s="59">
        <f>I17+I21+I25+I29+I37+I42+I41+I33</f>
        <v>95</v>
      </c>
      <c r="J43" s="59">
        <f>J17+J21+J25+J29+J37+J42+J41+J33</f>
        <v>125.5</v>
      </c>
      <c r="K43" s="60">
        <f>SUM(G43:J43)</f>
        <v>327.60500000000002</v>
      </c>
      <c r="L43" s="59">
        <f>L17+L21+L25+L29+L37+L42+L41+L33</f>
        <v>181.125</v>
      </c>
      <c r="M43" s="59">
        <f>M17+M21+M25+M29+M37+M42+M41+M33</f>
        <v>236.25</v>
      </c>
      <c r="N43" s="59">
        <f>N17+N21+N25+N29+N37+N42+N41+N33</f>
        <v>290.875</v>
      </c>
      <c r="O43" s="59">
        <f>O17+O21+O25+O29+O37+O42+O41+O33</f>
        <v>345</v>
      </c>
      <c r="P43" s="60">
        <f>SUM(L43:O43)</f>
        <v>1053.25</v>
      </c>
      <c r="Q43" s="59">
        <f>Q17+Q21+Q25+Q29+Q37+Q42+Q41+Q33</f>
        <v>398.625</v>
      </c>
      <c r="R43" s="59">
        <f>R17+R21+R25+R29+R37+R42+R41+R33</f>
        <v>451.75</v>
      </c>
      <c r="S43" s="59">
        <f>S17+S21+S25+S29+S37+S42+S41+S33</f>
        <v>504.375</v>
      </c>
      <c r="T43" s="59">
        <f>T17+T21+T25+T29+T37+T42+T41+T33</f>
        <v>556.5</v>
      </c>
      <c r="U43" s="60">
        <f>SUM(Q43:T43)</f>
        <v>1911.25</v>
      </c>
    </row>
    <row r="44" spans="1:23" x14ac:dyDescent="0.25">
      <c r="A44" s="61" t="s">
        <v>102</v>
      </c>
      <c r="B44" s="62"/>
      <c r="C44" s="62"/>
      <c r="D44" s="62"/>
      <c r="E44" s="62"/>
      <c r="F44" s="63"/>
      <c r="G44" s="64">
        <f>G43/B43-1</f>
        <v>9.0762499999999999</v>
      </c>
      <c r="H44" s="64">
        <f t="shared" ref="H44:U44" si="0">H43/C43-1</f>
        <v>12.36</v>
      </c>
      <c r="I44" s="64">
        <f t="shared" si="0"/>
        <v>4.5882352941176467</v>
      </c>
      <c r="J44" s="64">
        <f t="shared" si="0"/>
        <v>2.8030303030303032</v>
      </c>
      <c r="K44" s="65">
        <f t="shared" si="0"/>
        <v>4.5526271186440681</v>
      </c>
      <c r="L44" s="64">
        <f t="shared" si="0"/>
        <v>3.4938593226646821</v>
      </c>
      <c r="M44" s="64">
        <f t="shared" si="0"/>
        <v>2.5366766467065869</v>
      </c>
      <c r="N44" s="64">
        <f t="shared" si="0"/>
        <v>2.0618421052631577</v>
      </c>
      <c r="O44" s="64">
        <f t="shared" si="0"/>
        <v>1.7490039840637448</v>
      </c>
      <c r="P44" s="65">
        <f t="shared" si="0"/>
        <v>2.2149997710657652</v>
      </c>
      <c r="Q44" s="64">
        <f t="shared" si="0"/>
        <v>1.2008281573498967</v>
      </c>
      <c r="R44" s="64">
        <f t="shared" si="0"/>
        <v>0.91216931216931219</v>
      </c>
      <c r="S44" s="64">
        <f t="shared" si="0"/>
        <v>0.73399226471852175</v>
      </c>
      <c r="T44" s="64">
        <f t="shared" si="0"/>
        <v>0.61304347826086958</v>
      </c>
      <c r="U44" s="65">
        <f t="shared" si="0"/>
        <v>0.81462140992167109</v>
      </c>
    </row>
    <row r="45" spans="1:23" x14ac:dyDescent="0.25">
      <c r="A45" s="43" t="s">
        <v>101</v>
      </c>
      <c r="B45" s="1"/>
      <c r="C45" s="1"/>
      <c r="D45" s="1"/>
      <c r="E45" s="1"/>
      <c r="F45" s="7"/>
      <c r="G45" s="1"/>
      <c r="H45" s="1"/>
      <c r="I45" s="1"/>
      <c r="J45" s="1"/>
      <c r="K45" s="7"/>
      <c r="L45" s="1"/>
      <c r="M45" s="1"/>
      <c r="N45" s="1"/>
      <c r="O45" s="1"/>
      <c r="P45" s="7"/>
      <c r="Q45" s="1"/>
      <c r="R45" s="1"/>
      <c r="S45" s="1"/>
      <c r="T45" s="1"/>
      <c r="U45" s="7"/>
    </row>
    <row r="46" spans="1:23" outlineLevel="1" x14ac:dyDescent="0.25">
      <c r="A46" s="4" t="s">
        <v>89</v>
      </c>
      <c r="B46" s="1"/>
      <c r="C46" s="1"/>
      <c r="D46" s="1"/>
      <c r="E46" s="1"/>
      <c r="F46" s="7"/>
      <c r="G46" s="1"/>
      <c r="H46" s="1"/>
      <c r="I46" s="1"/>
      <c r="J46" s="1"/>
      <c r="K46" s="7"/>
      <c r="L46" s="1"/>
      <c r="M46" s="1"/>
      <c r="N46" s="1"/>
      <c r="O46" s="1"/>
      <c r="P46" s="7"/>
      <c r="Q46" s="1"/>
      <c r="R46" s="1"/>
      <c r="S46" s="1"/>
      <c r="T46" s="1"/>
      <c r="U46" s="7"/>
    </row>
    <row r="47" spans="1:23" outlineLevel="1" x14ac:dyDescent="0.25">
      <c r="A47" s="11" t="s">
        <v>87</v>
      </c>
      <c r="B47" s="51">
        <v>0.65</v>
      </c>
      <c r="C47" s="51">
        <f>B47+0.5%</f>
        <v>0.65500000000000003</v>
      </c>
      <c r="D47" s="51">
        <f t="shared" ref="D47:E47" si="1">C47+0.5%</f>
        <v>0.66</v>
      </c>
      <c r="E47" s="51">
        <f t="shared" si="1"/>
        <v>0.66500000000000004</v>
      </c>
      <c r="F47" s="67">
        <f>AVERAGE(B47:E47)</f>
        <v>0.65750000000000008</v>
      </c>
      <c r="G47" s="51">
        <f>E47+0.5%</f>
        <v>0.67</v>
      </c>
      <c r="H47" s="51">
        <f>G47+0.5%</f>
        <v>0.67500000000000004</v>
      </c>
      <c r="I47" s="51">
        <f t="shared" ref="I47:J47" si="2">H47+0.5%</f>
        <v>0.68</v>
      </c>
      <c r="J47" s="51">
        <f t="shared" si="2"/>
        <v>0.68500000000000005</v>
      </c>
      <c r="K47" s="67">
        <f>AVERAGE(G47:J47)</f>
        <v>0.6775000000000001</v>
      </c>
      <c r="L47" s="68">
        <f>J47+$W47</f>
        <v>0.69000000000000006</v>
      </c>
      <c r="M47" s="68">
        <f>L47+$W47</f>
        <v>0.69500000000000006</v>
      </c>
      <c r="N47" s="68">
        <f>M47+$W47</f>
        <v>0.70000000000000007</v>
      </c>
      <c r="O47" s="68">
        <f>N47+$W47</f>
        <v>0.70500000000000007</v>
      </c>
      <c r="P47" s="67">
        <f>AVERAGE(L47:O47)</f>
        <v>0.69750000000000012</v>
      </c>
      <c r="Q47" s="68">
        <f>O47+$W47</f>
        <v>0.71000000000000008</v>
      </c>
      <c r="R47" s="68">
        <f>Q47+$W47</f>
        <v>0.71500000000000008</v>
      </c>
      <c r="S47" s="68">
        <f>R47+$W47</f>
        <v>0.72000000000000008</v>
      </c>
      <c r="T47" s="68">
        <f>S47+$W47</f>
        <v>0.72500000000000009</v>
      </c>
      <c r="U47" s="67">
        <f>AVERAGE(Q47:T47)</f>
        <v>0.71750000000000014</v>
      </c>
      <c r="W47" s="66">
        <v>5.0000000000000001E-3</v>
      </c>
    </row>
    <row r="48" spans="1:23" ht="15.75" thickBot="1" x14ac:dyDescent="0.3">
      <c r="A48" s="15" t="s">
        <v>88</v>
      </c>
      <c r="B48" s="39">
        <f>B43*(1-B47)</f>
        <v>1.4</v>
      </c>
      <c r="C48" s="39">
        <f>C43*(1-C47)</f>
        <v>1.7249999999999999</v>
      </c>
      <c r="D48" s="39">
        <f>D43*(1-D47)</f>
        <v>5.7799999999999994</v>
      </c>
      <c r="E48" s="39">
        <f>E43*(1-E47)</f>
        <v>11.055</v>
      </c>
      <c r="F48" s="40">
        <f>SUM(B48:E48)</f>
        <v>19.96</v>
      </c>
      <c r="G48" s="39">
        <f>G43*(1-G47)</f>
        <v>13.300649999999997</v>
      </c>
      <c r="H48" s="39">
        <f>H43*(1-H47)</f>
        <v>21.709999999999997</v>
      </c>
      <c r="I48" s="39">
        <f>I43*(1-I47)</f>
        <v>30.399999999999995</v>
      </c>
      <c r="J48" s="39">
        <f>J43*(1-J47)</f>
        <v>39.532499999999992</v>
      </c>
      <c r="K48" s="40">
        <f>SUM(G48:J48)</f>
        <v>104.94314999999997</v>
      </c>
      <c r="L48" s="39">
        <f>L43*(1-L47)</f>
        <v>56.148749999999993</v>
      </c>
      <c r="M48" s="39">
        <f>M43*(1-M47)</f>
        <v>72.056249999999991</v>
      </c>
      <c r="N48" s="39">
        <f>N43*(1-N47)</f>
        <v>87.262499999999974</v>
      </c>
      <c r="O48" s="39">
        <f>O43*(1-O47)</f>
        <v>101.77499999999998</v>
      </c>
      <c r="P48" s="40">
        <f>SUM(L48:O48)</f>
        <v>317.24249999999995</v>
      </c>
      <c r="Q48" s="39">
        <f>Q43*(1-Q47)</f>
        <v>115.60124999999996</v>
      </c>
      <c r="R48" s="39">
        <f>R43*(1-R47)</f>
        <v>128.74874999999997</v>
      </c>
      <c r="S48" s="39">
        <f>S43*(1-S47)</f>
        <v>141.22499999999997</v>
      </c>
      <c r="T48" s="39">
        <f>T43*(1-T47)</f>
        <v>153.03749999999994</v>
      </c>
      <c r="U48" s="40">
        <f>SUM(Q48:T48)</f>
        <v>538.61249999999984</v>
      </c>
    </row>
    <row r="49" spans="1:23" ht="15.75" outlineLevel="1" thickTop="1" x14ac:dyDescent="0.25">
      <c r="A49" s="4" t="s">
        <v>90</v>
      </c>
      <c r="B49" s="1"/>
      <c r="C49" s="1"/>
      <c r="D49" s="1"/>
      <c r="E49" s="1"/>
      <c r="F49" s="7"/>
      <c r="G49" s="1"/>
      <c r="H49" s="1"/>
      <c r="I49" s="1"/>
      <c r="J49" s="1"/>
      <c r="K49" s="7"/>
      <c r="L49" s="1"/>
      <c r="M49" s="1"/>
      <c r="N49" s="1"/>
      <c r="O49" s="1"/>
      <c r="P49" s="7"/>
      <c r="Q49" s="1"/>
      <c r="R49" s="1"/>
      <c r="S49" s="1"/>
      <c r="T49" s="1"/>
      <c r="U49" s="7"/>
    </row>
    <row r="50" spans="1:23" outlineLevel="1" x14ac:dyDescent="0.25">
      <c r="A50" s="11" t="s">
        <v>83</v>
      </c>
      <c r="B50" s="32">
        <v>250</v>
      </c>
      <c r="C50" s="32">
        <v>250</v>
      </c>
      <c r="D50" s="32">
        <v>250</v>
      </c>
      <c r="E50" s="32">
        <v>250</v>
      </c>
      <c r="F50" s="34">
        <f>AVERAGE(B50:E50)</f>
        <v>250</v>
      </c>
      <c r="G50" s="32">
        <v>240</v>
      </c>
      <c r="H50" s="32">
        <f>G50-10</f>
        <v>230</v>
      </c>
      <c r="I50" s="32">
        <f>H50-10</f>
        <v>220</v>
      </c>
      <c r="J50" s="32">
        <f>I50-10</f>
        <v>210</v>
      </c>
      <c r="K50" s="34">
        <f>AVERAGE(G50:J50)</f>
        <v>225</v>
      </c>
      <c r="L50" s="21">
        <f>J50+$W50</f>
        <v>209</v>
      </c>
      <c r="M50" s="21">
        <f>L50+$W50</f>
        <v>208</v>
      </c>
      <c r="N50" s="21">
        <f>M50+$W50</f>
        <v>207</v>
      </c>
      <c r="O50" s="21">
        <f>N50+$W50</f>
        <v>206</v>
      </c>
      <c r="P50" s="34">
        <f>AVERAGE(L50:O50)</f>
        <v>207.5</v>
      </c>
      <c r="Q50" s="21">
        <f>O50+$W50</f>
        <v>205</v>
      </c>
      <c r="R50" s="21">
        <f>Q50+$W50</f>
        <v>204</v>
      </c>
      <c r="S50" s="21">
        <f>R50+$W50</f>
        <v>203</v>
      </c>
      <c r="T50" s="21">
        <f>S50+$W50</f>
        <v>202</v>
      </c>
      <c r="U50" s="34">
        <f>AVERAGE(Q50:T50)</f>
        <v>203.5</v>
      </c>
      <c r="W50" s="20">
        <v>-1</v>
      </c>
    </row>
    <row r="51" spans="1:23" outlineLevel="1" x14ac:dyDescent="0.25">
      <c r="A51" s="13" t="s">
        <v>49</v>
      </c>
      <c r="B51" s="17">
        <v>171</v>
      </c>
      <c r="C51" s="17">
        <v>250</v>
      </c>
      <c r="D51" s="17">
        <v>300</v>
      </c>
      <c r="E51" s="17">
        <v>330</v>
      </c>
      <c r="F51" s="7">
        <f>E51</f>
        <v>330</v>
      </c>
      <c r="G51" s="17">
        <v>600</v>
      </c>
      <c r="H51" s="17">
        <v>900</v>
      </c>
      <c r="I51" s="17">
        <v>1000</v>
      </c>
      <c r="J51" s="17">
        <v>1100</v>
      </c>
      <c r="K51" s="7">
        <f>J51</f>
        <v>1100</v>
      </c>
      <c r="L51" s="30">
        <f>J51+$W51</f>
        <v>1200</v>
      </c>
      <c r="M51" s="30">
        <f>L51+$W51</f>
        <v>1300</v>
      </c>
      <c r="N51" s="30">
        <f>M51+$W51</f>
        <v>1400</v>
      </c>
      <c r="O51" s="30">
        <f>N51+$W51</f>
        <v>1500</v>
      </c>
      <c r="P51" s="34">
        <f>O51</f>
        <v>1500</v>
      </c>
      <c r="Q51" s="30">
        <f>O51+$W51</f>
        <v>1600</v>
      </c>
      <c r="R51" s="30">
        <f>Q51+$W51</f>
        <v>1700</v>
      </c>
      <c r="S51" s="30">
        <f>R51+$W51</f>
        <v>1800</v>
      </c>
      <c r="T51" s="30">
        <f>S51+$W51</f>
        <v>1900</v>
      </c>
      <c r="U51" s="34">
        <f>T51</f>
        <v>1900</v>
      </c>
      <c r="W51" s="28">
        <v>100</v>
      </c>
    </row>
    <row r="52" spans="1:23" outlineLevel="1" x14ac:dyDescent="0.25">
      <c r="A52" s="11" t="s">
        <v>81</v>
      </c>
      <c r="B52" s="17">
        <v>5</v>
      </c>
      <c r="C52" s="17">
        <v>10</v>
      </c>
      <c r="D52" s="17">
        <v>15</v>
      </c>
      <c r="E52" s="17">
        <v>20</v>
      </c>
      <c r="F52" s="7">
        <f>SUM(B52:E52)</f>
        <v>50</v>
      </c>
      <c r="G52" s="17">
        <v>25</v>
      </c>
      <c r="H52" s="17">
        <v>30</v>
      </c>
      <c r="I52" s="17">
        <v>35</v>
      </c>
      <c r="J52" s="17">
        <v>40</v>
      </c>
      <c r="K52" s="7">
        <f>SUM(G52:J52)</f>
        <v>130</v>
      </c>
      <c r="L52" s="30">
        <f>J52+$W52</f>
        <v>45</v>
      </c>
      <c r="M52" s="30">
        <f>L52+$W52</f>
        <v>50</v>
      </c>
      <c r="N52" s="30">
        <f>M52+$W52</f>
        <v>55</v>
      </c>
      <c r="O52" s="30">
        <f>N52+$W52</f>
        <v>60</v>
      </c>
      <c r="P52" s="34">
        <f>SUM(L52:O52)</f>
        <v>210</v>
      </c>
      <c r="Q52" s="30">
        <f>O52+$W52</f>
        <v>65</v>
      </c>
      <c r="R52" s="30">
        <f>Q52+$W52</f>
        <v>70</v>
      </c>
      <c r="S52" s="30">
        <f>R52+$W52</f>
        <v>75</v>
      </c>
      <c r="T52" s="30">
        <f>S52+$W52</f>
        <v>80</v>
      </c>
      <c r="U52" s="34">
        <f>SUM(Q52:T52)</f>
        <v>290</v>
      </c>
      <c r="W52" s="28">
        <v>5</v>
      </c>
    </row>
    <row r="53" spans="1:23" ht="15.75" thickBot="1" x14ac:dyDescent="0.3">
      <c r="A53" s="15" t="s">
        <v>50</v>
      </c>
      <c r="B53" s="39">
        <f>B50*B51/4000+B52</f>
        <v>15.6875</v>
      </c>
      <c r="C53" s="39">
        <f>C50*C51/4000+C52</f>
        <v>25.625</v>
      </c>
      <c r="D53" s="39">
        <f>D50*D51/4000+D52</f>
        <v>33.75</v>
      </c>
      <c r="E53" s="39">
        <f>E50*E51/4000+E52</f>
        <v>40.625</v>
      </c>
      <c r="F53" s="40">
        <f>SUM(B53:E53)</f>
        <v>115.6875</v>
      </c>
      <c r="G53" s="39">
        <f>G50*G51/4000+G52</f>
        <v>61</v>
      </c>
      <c r="H53" s="39">
        <f>H50*H51/4000+H52</f>
        <v>81.75</v>
      </c>
      <c r="I53" s="39">
        <f>I50*I51/4000+I52</f>
        <v>90</v>
      </c>
      <c r="J53" s="39">
        <f>J50*J51/4000+J52</f>
        <v>97.75</v>
      </c>
      <c r="K53" s="40">
        <f>SUM(G53:J53)</f>
        <v>330.5</v>
      </c>
      <c r="L53" s="39">
        <f>L50*L51/4000+L52</f>
        <v>107.7</v>
      </c>
      <c r="M53" s="39">
        <f>M50*M51/4000+M52</f>
        <v>117.6</v>
      </c>
      <c r="N53" s="39">
        <f>N50*N51/4000+N52</f>
        <v>127.45</v>
      </c>
      <c r="O53" s="39">
        <f>O50*O51/4000+O52</f>
        <v>137.25</v>
      </c>
      <c r="P53" s="40">
        <f>SUM(L53:O53)</f>
        <v>490</v>
      </c>
      <c r="Q53" s="39">
        <f>Q50*Q51/4000+Q52</f>
        <v>147</v>
      </c>
      <c r="R53" s="39">
        <f>R50*R51/4000+R52</f>
        <v>156.69999999999999</v>
      </c>
      <c r="S53" s="39">
        <f>S50*S51/4000+S52</f>
        <v>166.35</v>
      </c>
      <c r="T53" s="39">
        <f>T50*T51/4000+T52</f>
        <v>175.95</v>
      </c>
      <c r="U53" s="40">
        <f>SUM(Q53:T53)</f>
        <v>646</v>
      </c>
    </row>
    <row r="54" spans="1:23" ht="15.75" outlineLevel="1" thickTop="1" x14ac:dyDescent="0.25">
      <c r="A54" s="4" t="s">
        <v>91</v>
      </c>
      <c r="B54" s="1"/>
      <c r="C54" s="1"/>
      <c r="D54" s="1"/>
      <c r="E54" s="1"/>
      <c r="F54" s="7"/>
      <c r="G54" s="1"/>
      <c r="H54" s="1"/>
      <c r="I54" s="1"/>
      <c r="J54" s="1"/>
      <c r="K54" s="7"/>
      <c r="L54" s="1"/>
      <c r="M54" s="1"/>
      <c r="N54" s="1"/>
      <c r="O54" s="1"/>
      <c r="P54" s="7"/>
      <c r="Q54" s="1"/>
      <c r="R54" s="1"/>
      <c r="S54" s="1"/>
      <c r="T54" s="1"/>
      <c r="U54" s="7"/>
    </row>
    <row r="55" spans="1:23" outlineLevel="1" x14ac:dyDescent="0.25">
      <c r="A55" s="11" t="s">
        <v>92</v>
      </c>
      <c r="B55" s="18">
        <v>5.8</v>
      </c>
      <c r="C55" s="18">
        <v>5.8</v>
      </c>
      <c r="D55" s="18">
        <v>5.8</v>
      </c>
      <c r="E55" s="18">
        <v>5.8</v>
      </c>
      <c r="F55" s="19">
        <f>AVERAGE(B55:E55)</f>
        <v>5.8</v>
      </c>
      <c r="G55" s="18">
        <v>6</v>
      </c>
      <c r="H55" s="18">
        <v>6</v>
      </c>
      <c r="I55" s="18">
        <v>6</v>
      </c>
      <c r="J55" s="18">
        <v>6</v>
      </c>
      <c r="K55" s="19">
        <f>AVERAGE(G55:J55)</f>
        <v>6</v>
      </c>
      <c r="L55" s="21">
        <f>J55+$W55</f>
        <v>6.05</v>
      </c>
      <c r="M55" s="21">
        <f>L55+$W55</f>
        <v>6.1</v>
      </c>
      <c r="N55" s="21">
        <f>M55+$W55</f>
        <v>6.1499999999999995</v>
      </c>
      <c r="O55" s="21">
        <f>N55+$W55</f>
        <v>6.1999999999999993</v>
      </c>
      <c r="P55" s="19">
        <f>AVERAGE(L55:O55)</f>
        <v>6.1249999999999991</v>
      </c>
      <c r="Q55" s="21">
        <f>O55+$W55</f>
        <v>6.2499999999999991</v>
      </c>
      <c r="R55" s="21">
        <f>Q55+$W55</f>
        <v>6.2999999999999989</v>
      </c>
      <c r="S55" s="21">
        <f>R55+$W55</f>
        <v>6.3499999999999988</v>
      </c>
      <c r="T55" s="21">
        <f>S55+$W55</f>
        <v>6.3999999999999986</v>
      </c>
      <c r="U55" s="19">
        <f>AVERAGE(Q55:T55)</f>
        <v>6.3249999999999984</v>
      </c>
      <c r="W55" s="20">
        <v>0.05</v>
      </c>
    </row>
    <row r="56" spans="1:23" outlineLevel="1" x14ac:dyDescent="0.25">
      <c r="A56" s="13" t="s">
        <v>95</v>
      </c>
      <c r="B56" s="17">
        <v>40</v>
      </c>
      <c r="C56" s="17">
        <v>60</v>
      </c>
      <c r="D56" s="17">
        <v>80</v>
      </c>
      <c r="E56" s="17">
        <v>100</v>
      </c>
      <c r="F56" s="7">
        <f>E56</f>
        <v>100</v>
      </c>
      <c r="G56" s="17">
        <v>150</v>
      </c>
      <c r="H56" s="17">
        <v>200</v>
      </c>
      <c r="I56" s="17">
        <v>250</v>
      </c>
      <c r="J56" s="17">
        <v>300</v>
      </c>
      <c r="K56" s="7">
        <f>J56</f>
        <v>300</v>
      </c>
      <c r="L56" s="30">
        <f>J56+$W56</f>
        <v>325</v>
      </c>
      <c r="M56" s="30">
        <f>L56+$W56</f>
        <v>350</v>
      </c>
      <c r="N56" s="30">
        <f>M56+$W56</f>
        <v>375</v>
      </c>
      <c r="O56" s="30">
        <f>N56+$W56</f>
        <v>400</v>
      </c>
      <c r="P56" s="34">
        <f>O56</f>
        <v>400</v>
      </c>
      <c r="Q56" s="30">
        <f>O56+$W56</f>
        <v>425</v>
      </c>
      <c r="R56" s="30">
        <f>Q56+$W56</f>
        <v>450</v>
      </c>
      <c r="S56" s="30">
        <f>R56+$W56</f>
        <v>475</v>
      </c>
      <c r="T56" s="30">
        <f>S56+$W56</f>
        <v>500</v>
      </c>
      <c r="U56" s="34">
        <f>T56</f>
        <v>500</v>
      </c>
      <c r="W56" s="28">
        <v>25</v>
      </c>
    </row>
    <row r="57" spans="1:23" outlineLevel="1" x14ac:dyDescent="0.25">
      <c r="A57" s="11" t="s">
        <v>93</v>
      </c>
      <c r="B57" s="17">
        <v>1</v>
      </c>
      <c r="C57" s="17">
        <v>2</v>
      </c>
      <c r="D57" s="17">
        <v>3</v>
      </c>
      <c r="E57" s="17">
        <v>4</v>
      </c>
      <c r="F57" s="7">
        <f>SUM(B57:E57)</f>
        <v>10</v>
      </c>
      <c r="G57" s="17">
        <v>5</v>
      </c>
      <c r="H57" s="17">
        <v>6</v>
      </c>
      <c r="I57" s="17">
        <v>7</v>
      </c>
      <c r="J57" s="17">
        <v>8</v>
      </c>
      <c r="K57" s="7">
        <f>SUM(G57:J57)</f>
        <v>26</v>
      </c>
      <c r="L57" s="30">
        <f>J57+$W57</f>
        <v>13</v>
      </c>
      <c r="M57" s="30">
        <f>L57+$W57</f>
        <v>18</v>
      </c>
      <c r="N57" s="30">
        <f>M57+$W57</f>
        <v>23</v>
      </c>
      <c r="O57" s="30">
        <f>N57+$W57</f>
        <v>28</v>
      </c>
      <c r="P57" s="34">
        <f>SUM(L57:O57)</f>
        <v>82</v>
      </c>
      <c r="Q57" s="30">
        <f>O57+$W57</f>
        <v>33</v>
      </c>
      <c r="R57" s="30">
        <f>Q57+$W57</f>
        <v>38</v>
      </c>
      <c r="S57" s="30">
        <f>R57+$W57</f>
        <v>43</v>
      </c>
      <c r="T57" s="30">
        <f>S57+$W57</f>
        <v>48</v>
      </c>
      <c r="U57" s="34">
        <f>SUM(Q57:T57)</f>
        <v>162</v>
      </c>
      <c r="W57" s="28">
        <v>5</v>
      </c>
    </row>
    <row r="58" spans="1:23" ht="15.75" thickBot="1" x14ac:dyDescent="0.3">
      <c r="A58" s="15" t="s">
        <v>94</v>
      </c>
      <c r="B58" s="39">
        <f>B55*B56*3/1000+B57</f>
        <v>1.696</v>
      </c>
      <c r="C58" s="39">
        <f>C55*C56/4000+C57</f>
        <v>2.0870000000000002</v>
      </c>
      <c r="D58" s="39">
        <f>D55*D56/4000+D57</f>
        <v>3.1160000000000001</v>
      </c>
      <c r="E58" s="39">
        <f>E55*E56/4000+E57</f>
        <v>4.1449999999999996</v>
      </c>
      <c r="F58" s="40">
        <f>SUM(B58:E58)</f>
        <v>11.044</v>
      </c>
      <c r="G58" s="39">
        <f>G55*G56/4000+G57</f>
        <v>5.2249999999999996</v>
      </c>
      <c r="H58" s="39">
        <f>H55*H56/4000+H57</f>
        <v>6.3</v>
      </c>
      <c r="I58" s="39">
        <f>I55*I56/4000+I57</f>
        <v>7.375</v>
      </c>
      <c r="J58" s="39">
        <f>J55*J56/4000+J57</f>
        <v>8.4499999999999993</v>
      </c>
      <c r="K58" s="40">
        <f>SUM(G58:J58)</f>
        <v>27.349999999999998</v>
      </c>
      <c r="L58" s="39">
        <f>L55*L56/4000+L57</f>
        <v>13.491562500000001</v>
      </c>
      <c r="M58" s="39">
        <f>M55*M56/4000+M57</f>
        <v>18.533750000000001</v>
      </c>
      <c r="N58" s="39">
        <f>N55*N56/4000+N57</f>
        <v>23.576562500000001</v>
      </c>
      <c r="O58" s="39">
        <f>O55*O56/4000+O57</f>
        <v>28.62</v>
      </c>
      <c r="P58" s="40">
        <f>SUM(L58:O58)</f>
        <v>84.221874999999997</v>
      </c>
      <c r="Q58" s="39">
        <f>Q55*Q56/4000+Q57</f>
        <v>33.6640625</v>
      </c>
      <c r="R58" s="39">
        <f>R55*R56/4000+R57</f>
        <v>38.708750000000002</v>
      </c>
      <c r="S58" s="39">
        <f>S55*S56/4000+S57</f>
        <v>43.754062500000003</v>
      </c>
      <c r="T58" s="39">
        <f>T55*T56/4000+T57</f>
        <v>48.8</v>
      </c>
      <c r="U58" s="40">
        <f>SUM(Q58:T58)</f>
        <v>164.926875</v>
      </c>
    </row>
    <row r="59" spans="1:23" ht="15.75" thickTop="1" x14ac:dyDescent="0.25">
      <c r="A59" s="13" t="s">
        <v>98</v>
      </c>
      <c r="B59" s="17"/>
      <c r="C59" s="17"/>
      <c r="D59" s="17"/>
      <c r="E59" s="17"/>
      <c r="F59" s="7"/>
      <c r="G59" s="17">
        <v>1</v>
      </c>
      <c r="H59" s="17">
        <v>1</v>
      </c>
      <c r="I59" s="17">
        <v>1</v>
      </c>
      <c r="J59" s="17">
        <v>1</v>
      </c>
      <c r="K59" s="7">
        <f>SUM(G59:J59)</f>
        <v>4</v>
      </c>
      <c r="L59" s="30">
        <f>J59+$W59</f>
        <v>6</v>
      </c>
      <c r="M59" s="30">
        <f>L59+$W59</f>
        <v>11</v>
      </c>
      <c r="N59" s="30">
        <f>M59+$W59</f>
        <v>16</v>
      </c>
      <c r="O59" s="30">
        <f>N59+$W59</f>
        <v>21</v>
      </c>
      <c r="P59" s="35">
        <f>SUM(L59:O59)</f>
        <v>54</v>
      </c>
      <c r="Q59" s="30">
        <f>O59+$W59</f>
        <v>26</v>
      </c>
      <c r="R59" s="30">
        <f>Q59+$W59</f>
        <v>31</v>
      </c>
      <c r="S59" s="30">
        <f>R59+$W59</f>
        <v>36</v>
      </c>
      <c r="T59" s="30">
        <f>S59+$W59</f>
        <v>41</v>
      </c>
      <c r="U59" s="35">
        <f>SUM(Q59:T59)</f>
        <v>134</v>
      </c>
      <c r="W59" s="28">
        <v>5</v>
      </c>
    </row>
    <row r="60" spans="1:23" ht="15.75" thickBot="1" x14ac:dyDescent="0.3">
      <c r="A60" s="48" t="s">
        <v>99</v>
      </c>
      <c r="B60" s="52">
        <f>B48+B53+B58+B59</f>
        <v>18.7835</v>
      </c>
      <c r="C60" s="52">
        <f>C48+C53+C58+C59</f>
        <v>29.437000000000001</v>
      </c>
      <c r="D60" s="52">
        <f>D48+D53+D58+D59</f>
        <v>42.646000000000001</v>
      </c>
      <c r="E60" s="52">
        <f>E48+E53+E58+E59</f>
        <v>55.825000000000003</v>
      </c>
      <c r="F60" s="53">
        <f>F48+F53+F58+F59</f>
        <v>146.69150000000002</v>
      </c>
      <c r="G60" s="52">
        <f>G48+G53+G58+G59</f>
        <v>80.525649999999985</v>
      </c>
      <c r="H60" s="52">
        <f>H48+H53+H58+H59</f>
        <v>110.75999999999999</v>
      </c>
      <c r="I60" s="52">
        <f>I48+I53+I58+I59</f>
        <v>128.77499999999998</v>
      </c>
      <c r="J60" s="52">
        <f>J48+J53+J58+J59</f>
        <v>146.73249999999999</v>
      </c>
      <c r="K60" s="53">
        <f>K48+K53+K58+K59</f>
        <v>466.79314999999997</v>
      </c>
      <c r="L60" s="52">
        <f>L48+L53+L58+L59</f>
        <v>183.34031249999998</v>
      </c>
      <c r="M60" s="52">
        <f>M48+M53+M58+M59</f>
        <v>219.19</v>
      </c>
      <c r="N60" s="52">
        <f>N48+N53+N58+N59</f>
        <v>254.28906249999997</v>
      </c>
      <c r="O60" s="52">
        <f>O48+O53+O58+O59</f>
        <v>288.64499999999998</v>
      </c>
      <c r="P60" s="53">
        <f>P48+P53+P58+P59</f>
        <v>945.4643749999999</v>
      </c>
      <c r="Q60" s="52">
        <f>Q48+Q53+Q58+Q59</f>
        <v>322.26531249999994</v>
      </c>
      <c r="R60" s="52">
        <f>R48+R53+R58+R59</f>
        <v>355.15749999999997</v>
      </c>
      <c r="S60" s="52">
        <f>S48+S53+S58+S59</f>
        <v>387.32906249999996</v>
      </c>
      <c r="T60" s="52">
        <f>T48+T53+T58+T59</f>
        <v>418.78749999999997</v>
      </c>
      <c r="U60" s="53">
        <f>U48+U53+U58+U59</f>
        <v>1483.5393749999998</v>
      </c>
    </row>
    <row r="61" spans="1:23" x14ac:dyDescent="0.25">
      <c r="A61" s="61" t="s">
        <v>102</v>
      </c>
      <c r="B61" s="62"/>
      <c r="C61" s="62"/>
      <c r="D61" s="62"/>
      <c r="E61" s="62"/>
      <c r="F61" s="63"/>
      <c r="G61" s="64">
        <f>G60/B60-1</f>
        <v>3.2870418186174026</v>
      </c>
      <c r="H61" s="64">
        <f t="shared" ref="H61" si="3">H60/C60-1</f>
        <v>2.7626116791792636</v>
      </c>
      <c r="I61" s="64">
        <f t="shared" ref="I61" si="4">I60/D60-1</f>
        <v>2.0196266941799927</v>
      </c>
      <c r="J61" s="64">
        <f t="shared" ref="J61" si="5">J60/E60-1</f>
        <v>1.6284370801612176</v>
      </c>
      <c r="K61" s="65">
        <f t="shared" ref="K61" si="6">K60/F60-1</f>
        <v>2.1821417737224031</v>
      </c>
      <c r="L61" s="64">
        <f t="shared" ref="L61" si="7">L60/G60-1</f>
        <v>1.2767939470218499</v>
      </c>
      <c r="M61" s="64">
        <f t="shared" ref="M61" si="8">M60/H60-1</f>
        <v>0.97896352473817272</v>
      </c>
      <c r="N61" s="64">
        <f t="shared" ref="N61" si="9">N60/I60-1</f>
        <v>0.97467724713647841</v>
      </c>
      <c r="O61" s="64">
        <f t="shared" ref="O61" si="10">O60/J60-1</f>
        <v>0.96715110830933848</v>
      </c>
      <c r="P61" s="65">
        <f t="shared" ref="P61" si="11">P60/K60-1</f>
        <v>1.0254461210495482</v>
      </c>
      <c r="Q61" s="64">
        <f t="shared" ref="Q61" si="12">Q60/L60-1</f>
        <v>0.75774388134088055</v>
      </c>
      <c r="R61" s="64">
        <f t="shared" ref="R61" si="13">R60/M60-1</f>
        <v>0.6203179889593502</v>
      </c>
      <c r="S61" s="64">
        <f t="shared" ref="S61" si="14">S60/N60-1</f>
        <v>0.52318412240007373</v>
      </c>
      <c r="T61" s="64">
        <f t="shared" ref="T61" si="15">T60/O60-1</f>
        <v>0.45087391085936002</v>
      </c>
      <c r="U61" s="65">
        <f t="shared" ref="U61" si="16">U60/P60-1</f>
        <v>0.56911187161335408</v>
      </c>
    </row>
    <row r="62" spans="1:23" x14ac:dyDescent="0.25">
      <c r="A62" s="4"/>
      <c r="B62" s="1"/>
      <c r="C62" s="1"/>
      <c r="D62" s="1"/>
      <c r="E62" s="1"/>
      <c r="F62" s="7"/>
      <c r="G62" s="1"/>
      <c r="H62" s="1"/>
      <c r="I62" s="1"/>
      <c r="J62" s="1"/>
      <c r="K62" s="7"/>
      <c r="L62" s="1"/>
      <c r="M62" s="1"/>
      <c r="N62" s="1"/>
      <c r="O62" s="1"/>
      <c r="P62" s="7"/>
      <c r="Q62" s="1"/>
      <c r="R62" s="1"/>
      <c r="S62" s="1"/>
      <c r="T62" s="1"/>
      <c r="U62" s="7"/>
    </row>
    <row r="63" spans="1:23" ht="15.75" thickBot="1" x14ac:dyDescent="0.3">
      <c r="A63" s="54" t="s">
        <v>100</v>
      </c>
      <c r="B63" s="55">
        <f>B43-B60</f>
        <v>-14.7835</v>
      </c>
      <c r="C63" s="55">
        <f>C43-C60</f>
        <v>-24.437000000000001</v>
      </c>
      <c r="D63" s="55">
        <f>D43-D60</f>
        <v>-25.646000000000001</v>
      </c>
      <c r="E63" s="55">
        <f>E43-E60</f>
        <v>-22.825000000000003</v>
      </c>
      <c r="F63" s="56">
        <f>F43-F60</f>
        <v>-87.691500000000019</v>
      </c>
      <c r="G63" s="55">
        <f>G43-G60</f>
        <v>-40.220649999999985</v>
      </c>
      <c r="H63" s="55">
        <f>H43-H60</f>
        <v>-43.959999999999994</v>
      </c>
      <c r="I63" s="55">
        <f>I43-I60</f>
        <v>-33.774999999999977</v>
      </c>
      <c r="J63" s="55">
        <f>J43-J60</f>
        <v>-21.232499999999987</v>
      </c>
      <c r="K63" s="56">
        <f>K43-K60</f>
        <v>-139.18814999999995</v>
      </c>
      <c r="L63" s="55">
        <f>L43-L60</f>
        <v>-2.2153124999999818</v>
      </c>
      <c r="M63" s="55">
        <f>M43-M60</f>
        <v>17.060000000000002</v>
      </c>
      <c r="N63" s="55">
        <f>N43-N60</f>
        <v>36.585937500000028</v>
      </c>
      <c r="O63" s="55">
        <f>O43-O60</f>
        <v>56.355000000000018</v>
      </c>
      <c r="P63" s="56">
        <f>P43-P60</f>
        <v>107.7856250000001</v>
      </c>
      <c r="Q63" s="55">
        <f>Q43-Q60</f>
        <v>76.359687500000064</v>
      </c>
      <c r="R63" s="55">
        <f>R43-R60</f>
        <v>96.59250000000003</v>
      </c>
      <c r="S63" s="55">
        <f>S43-S60</f>
        <v>117.04593750000004</v>
      </c>
      <c r="T63" s="55">
        <f>T43-T60</f>
        <v>137.71250000000003</v>
      </c>
      <c r="U63" s="56">
        <f>U43-U60</f>
        <v>427.71062500000016</v>
      </c>
    </row>
    <row r="64" spans="1:23" ht="15.75" thickTop="1" x14ac:dyDescent="0.25">
      <c r="A64" s="61" t="s">
        <v>103</v>
      </c>
      <c r="B64" s="62"/>
      <c r="C64" s="62"/>
      <c r="D64" s="62"/>
      <c r="E64" s="62"/>
      <c r="F64" s="63"/>
      <c r="G64" s="64">
        <f>G63/G43</f>
        <v>-0.99790720754248818</v>
      </c>
      <c r="H64" s="64">
        <f t="shared" ref="H64:U64" si="17">H63/H43</f>
        <v>-0.6580838323353293</v>
      </c>
      <c r="I64" s="64">
        <f t="shared" si="17"/>
        <v>-0.35552631578947347</v>
      </c>
      <c r="J64" s="64">
        <f t="shared" si="17"/>
        <v>-0.16918326693227081</v>
      </c>
      <c r="K64" s="65">
        <f t="shared" si="17"/>
        <v>-0.42486576822698047</v>
      </c>
      <c r="L64" s="64">
        <f t="shared" si="17"/>
        <v>-1.2230848861283544E-2</v>
      </c>
      <c r="M64" s="64">
        <f t="shared" si="17"/>
        <v>7.2211640211640227E-2</v>
      </c>
      <c r="N64" s="64">
        <f t="shared" si="17"/>
        <v>0.12577889987107874</v>
      </c>
      <c r="O64" s="64">
        <f t="shared" si="17"/>
        <v>0.16334782608695658</v>
      </c>
      <c r="P64" s="65">
        <f t="shared" si="17"/>
        <v>0.10233622122003332</v>
      </c>
      <c r="Q64" s="64">
        <f t="shared" si="17"/>
        <v>0.19155769833803715</v>
      </c>
      <c r="R64" s="64">
        <f t="shared" si="17"/>
        <v>0.21381848367459885</v>
      </c>
      <c r="S64" s="64">
        <f t="shared" si="17"/>
        <v>0.23206133828996289</v>
      </c>
      <c r="T64" s="64">
        <f t="shared" si="17"/>
        <v>0.24746181491464517</v>
      </c>
      <c r="U64" s="65">
        <f t="shared" si="17"/>
        <v>0.22378580771746248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swyx</dc:creator>
  <cp:lastModifiedBy>swyx</cp:lastModifiedBy>
  <dcterms:created xsi:type="dcterms:W3CDTF">2017-01-05T07:32:48Z</dcterms:created>
  <dcterms:modified xsi:type="dcterms:W3CDTF">2017-01-05T11:07:15Z</dcterms:modified>
</cp:coreProperties>
</file>